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145B62B3-8090-499C-A87B-D663268AFE04}" xr6:coauthVersionLast="47" xr6:coauthVersionMax="47" xr10:uidLastSave="{00000000-0000-0000-0000-000000000000}"/>
  <bookViews>
    <workbookView xWindow="-120" yWindow="-120" windowWidth="29040" windowHeight="15840" firstSheet="2"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2" l="1"/>
  <c r="F49" i="2"/>
  <c r="F11" i="10"/>
  <c r="J23" i="10"/>
  <c r="J24" i="10"/>
  <c r="B13" i="2" l="1"/>
  <c r="B14" i="2"/>
  <c r="B37" i="2"/>
  <c r="B41" i="2"/>
  <c r="B43" i="2"/>
  <c r="B44" i="2"/>
  <c r="B45" i="2"/>
  <c r="B46" i="2"/>
  <c r="B56" i="9" l="1"/>
  <c r="B51" i="2" l="1"/>
  <c r="B30" i="6" l="1"/>
  <c r="B30" i="22"/>
  <c r="B19" i="22"/>
  <c r="B18" i="22"/>
  <c r="B24" i="23"/>
  <c r="F46" i="6" l="1"/>
  <c r="B19" i="6" l="1"/>
  <c r="B18" i="6"/>
  <c r="B25" i="10"/>
  <c r="H35" i="22" l="1"/>
  <c r="H12" i="22"/>
  <c r="B55" i="1" l="1"/>
  <c r="D55" i="1"/>
  <c r="B53" i="1"/>
  <c r="B54" i="1"/>
  <c r="D56" i="9" l="1"/>
  <c r="H56" i="9"/>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D36" i="22"/>
  <c r="F36" i="22"/>
  <c r="H39" i="22"/>
  <c r="H40" i="22"/>
  <c r="H41" i="22"/>
  <c r="H42" i="22"/>
  <c r="H43" i="22"/>
  <c r="H44" i="22"/>
  <c r="H45" i="22"/>
  <c r="H46" i="22"/>
  <c r="H47" i="22"/>
  <c r="B48" i="22"/>
  <c r="D48" i="22"/>
  <c r="F48" i="22"/>
  <c r="H51" i="22"/>
  <c r="H53" i="22" s="1"/>
  <c r="H52" i="22"/>
  <c r="B53" i="22"/>
  <c r="D53" i="22"/>
  <c r="F53" i="22"/>
  <c r="B55" i="22" l="1"/>
  <c r="D55" i="22"/>
  <c r="H48" i="22"/>
  <c r="F55" i="22"/>
  <c r="H36" i="22"/>
  <c r="H55" i="22" l="1"/>
  <c r="A3" i="13"/>
  <c r="A3" i="2"/>
  <c r="A3" i="23" s="1"/>
  <c r="A3" i="12"/>
  <c r="A3" i="22" l="1"/>
  <c r="A3" i="11"/>
  <c r="A3" i="6"/>
  <c r="A3" i="7"/>
  <c r="A3" i="8"/>
  <c r="A3" i="9"/>
  <c r="A3" i="10"/>
  <c r="J46" i="6" l="1"/>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42" i="8"/>
  <c r="J41" i="8"/>
  <c r="J40" i="8"/>
  <c r="J31" i="8"/>
  <c r="J31" i="7"/>
  <c r="J35" i="7"/>
  <c r="J34" i="7"/>
  <c r="F31" i="8"/>
  <c r="F34" i="8"/>
  <c r="F40" i="8"/>
  <c r="F41" i="8"/>
  <c r="F42"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24" i="11" l="1"/>
  <c r="J23" i="11"/>
  <c r="J22" i="11"/>
  <c r="J21" i="11"/>
  <c r="J20" i="11"/>
  <c r="J19" i="11"/>
  <c r="J18" i="11"/>
  <c r="J17" i="11"/>
  <c r="J16" i="11"/>
  <c r="J15" i="11"/>
  <c r="J14" i="11"/>
  <c r="J35" i="8"/>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F29" i="11"/>
  <c r="J31" i="9"/>
  <c r="F31" i="9"/>
  <c r="F31" i="7"/>
  <c r="G57" i="2"/>
  <c r="J16" i="6"/>
  <c r="F16" i="6"/>
  <c r="B48" i="2"/>
  <c r="F48" i="2" s="1"/>
  <c r="F31" i="6"/>
  <c r="F55" i="2" l="1"/>
  <c r="B57" i="2"/>
  <c r="H45" i="11"/>
  <c r="G45" i="11"/>
  <c r="D45" i="11"/>
  <c r="B45" i="11"/>
  <c r="B40" i="11"/>
  <c r="F40" i="11" s="1"/>
  <c r="H34" i="11"/>
  <c r="D34" i="11"/>
  <c r="D47" i="11" s="1"/>
  <c r="B34" i="11"/>
  <c r="F33" i="11"/>
  <c r="F32" i="11"/>
  <c r="F31" i="11"/>
  <c r="F27" i="11"/>
  <c r="F24" i="11"/>
  <c r="F23" i="11"/>
  <c r="F22" i="11"/>
  <c r="F21" i="11"/>
  <c r="F19" i="11"/>
  <c r="F18" i="11"/>
  <c r="F16" i="11"/>
  <c r="F15"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33" i="8"/>
  <c r="J30" i="8"/>
  <c r="F30" i="8"/>
  <c r="J29" i="8"/>
  <c r="F29"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D56" i="8" l="1"/>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B77" i="1" s="1"/>
  <c r="F38" i="2"/>
  <c r="J38" i="2"/>
  <c r="J52" i="2"/>
  <c r="H59" i="2"/>
  <c r="D77" i="1" s="1"/>
  <c r="B60" i="1" l="1"/>
  <c r="B62" i="1" s="1"/>
  <c r="B68" i="1" s="1"/>
  <c r="B80" i="1" s="1"/>
  <c r="B81" i="1" s="1"/>
  <c r="B82" i="1" l="1"/>
  <c r="D60" i="1"/>
  <c r="D62" i="1" s="1"/>
  <c r="D68" i="1" s="1"/>
  <c r="D80" i="1" s="1"/>
  <c r="D81" i="1" l="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<sst xmlns="http://schemas.openxmlformats.org/spreadsheetml/2006/main" count="883" uniqueCount="404">
  <si>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</si>
  <si>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</si>
  <si>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</si>
  <si>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</si>
  <si>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</si>
  <si>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</si>
  <si>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</si>
  <si>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</si>
  <si>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</si>
  <si>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</si>
  <si>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</si>
  <si>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</si>
  <si>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</si>
  <si>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</si>
  <si>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</si>
  <si>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</si>
  <si>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</si>
  <si>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</si>
  <si>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</si>
  <si>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</si>
  <si>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</si>
  <si>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</si>
  <si>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</si>
  <si>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</si>
  <si>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</si>
  <si>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</si>
  <si>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</si>
  <si>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</si>
  <si>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</si>
  <si>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</si>
  <si>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</si>
  <si>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</si>
  <si>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</si>
  <si>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</si>
  <si>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</si>
  <si>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</si>
  <si>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</si>
  <si>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</si>
  <si>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</si>
  <si>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</si>
  <si>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</si>
  <si>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</si>
  <si>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</si>
  <si>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</si>
  <si>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</si>
  <si>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</si>
  <si>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</si>
  <si>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</si>
  <si>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</si>
  <si>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</si>
  <si>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</si>
  <si>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</si>
  <si>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</si>
  <si>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</si>
  <si>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</si>
  <si>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</si>
  <si>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</si>
  <si>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</si>
  <si>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</si>
  <si>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</si>
  <si>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</si>
  <si>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</si>
  <si>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</si>
  <si>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</si>
  <si>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</si>
  <si>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</si>
  <si>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</si>
  <si>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</si>
  <si>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</si>
  <si>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</si>
  <si>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</si>
  <si>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</si>
  <si>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</si>
  <si>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</si>
  <si>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</si>
  <si>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</si>
  <si>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</si>
  <si>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</si>
  <si>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</si>
  <si>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</si>
  <si>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</si>
  <si>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</si>
  <si>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</si>
  <si>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</si>
  <si>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</si>
  <si>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</si>
  <si>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</si>
  <si>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</si>
  <si>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</si>
  <si>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</si>
  <si>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</si>
  <si>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</si>
  <si>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</si>
  <si>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</si>
  <si>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</si>
  <si>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</si>
  <si>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</si>
  <si>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</si>
  <si>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</si>
  <si>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</si>
  <si>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</si>
  <si>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</si>
  <si>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</si>
  <si>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</si>
  <si>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</si>
  <si>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</si>
  <si>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</si>
  <si>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</si>
  <si>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</si>
  <si>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</si>
  <si>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</si>
  <si>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</si>
  <si>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</si>
  <si>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</si>
  <si>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</si>
  <si>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</si>
  <si>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</si>
  <si>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</si>
  <si>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</si>
  <si>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</si>
  <si>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</si>
  <si>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</si>
  <si>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</si>
  <si>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</si>
  <si>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</si>
  <si>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</si>
  <si>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</si>
  <si>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</si>
  <si>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</si>
  <si>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</si>
  <si>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</si>
  <si>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</si>
  <si>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</si>
  <si>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</si>
  <si>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</si>
  <si>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</si>
  <si>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</si>
  <si>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</si>
  <si>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</si>
  <si>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</si>
  <si>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</si>
  <si>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</si>
  <si>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</si>
  <si>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</si>
  <si>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</si>
  <si>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</si>
  <si>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</si>
  <si>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</si>
  <si>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</si>
  <si>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</si>
  <si>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</si>
  <si>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</si>
  <si>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</si>
  <si>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</si>
  <si>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</si>
  <si>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</si>
  <si>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</si>
  <si>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</si>
  <si>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</si>
  <si>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</si>
  <si>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</si>
  <si>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</si>
  <si>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</si>
  <si>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</si>
  <si>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</si>
  <si>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</si>
  <si>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</si>
  <si>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</si>
  <si>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</si>
  <si>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</si>
  <si>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</si>
  <si>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</si>
  <si>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</si>
  <si>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</si>
  <si>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</si>
  <si>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</si>
  <si>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</si>
  <si>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</si>
  <si>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</si>
  <si>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</si>
  <si>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</si>
  <si>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</si>
  <si>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</si>
  <si>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</si>
  <si>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</si>
  <si>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</si>
  <si>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</si>
  <si>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</si>
  <si>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</si>
  <si>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</si>
  <si>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</si>
  <si>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</si>
  <si>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</si>
  <si>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</si>
  <si>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</si>
  <si>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</si>
  <si>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</si>
  <si>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</si>
  <si>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</si>
  <si>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</si>
  <si>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</si>
  <si>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</si>
  <si>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</si>
  <si>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</si>
  <si>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</si>
  <si>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</si>
  <si>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</si>
  <si>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</si>
  <si>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</si>
  <si>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</si>
  <si>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</si>
  <si>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</si>
  <si>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</si>
  <si>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</si>
  <si>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</si>
  <si>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</si>
  <si>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</si>
  <si>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</si>
  <si>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</si>
  <si>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</si>
  <si>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</si>
  <si>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</si>
  <si>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</si>
  <si>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</si>
  <si>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</si>
  <si>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</si>
  <si>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</si>
  <si>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</si>
  <si>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</si>
  <si>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</si>
  <si>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</si>
  <si>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</si>
  <si>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</si>
  <si>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</si>
  <si>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</si>
  <si>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</si>
  <si>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</si>
  <si>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</si>
  <si>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</si>
  <si>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</si>
  <si>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</si>
  <si>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</si>
  <si>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</si>
  <si>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</si>
  <si>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</si>
  <si>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</si>
  <si>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</si>
  <si>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</si>
  <si>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</si>
  <si>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</si>
  <si>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</si>
  <si>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</si>
  <si>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</si>
  <si>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</si>
  <si>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</si>
  <si>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</si>
  <si>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</si>
  <si>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</si>
  <si>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</si>
  <si>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</si>
  <si>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</si>
  <si>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</si>
  <si>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</si>
  <si>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</si>
  <si>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</si>
  <si>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</si>
  <si>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</si>
  <si>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</si>
  <si>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</si>
  <si>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</si>
  <si>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</si>
  <si>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</si>
  <si>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</si>
  <si>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</si>
  <si>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</si>
  <si>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</si>
  <si>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</si>
  <si>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</si>
  <si>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</si>
  <si>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</si>
  <si>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</si>
  <si>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</si>
  <si>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</si>
  <si>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</si>
  <si>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</si>
  <si>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</si>
  <si>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</si>
  <si>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</si>
  <si>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</si>
  <si>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</si>
  <si>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</si>
  <si>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</si>
  <si>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</si>
  <si>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</si>
  <si>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</si>
  <si>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</si>
  <si>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</si>
  <si>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</si>
  <si>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</si>
  <si>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</si>
  <si>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</si>
  <si>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</si>
  <si>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</si>
  <si>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</si>
  <si>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</si>
  <si>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</si>
  <si>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</si>
  <si>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</si>
  <si>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</si>
  <si>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</si>
  <si>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</si>
  <si>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</si>
  <si>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</si>
  <si>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</si>
  <si>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</si>
  <si>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</si>
  <si>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</si>
  <si>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</si>
  <si>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</si>
  <si>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</si>
  <si>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</si>
  <si>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</si>
  <si>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</si>
  <si>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</si>
  <si>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</si>
  <si>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</si>
  <si>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</si>
  <si>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</si>
  <si>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</si>
  <si>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</si>
  <si>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</si>
  <si>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</si>
  <si>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</si>
  <si>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</si>
  <si>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</si>
  <si>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</si>
  <si>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</si>
  <si>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</si>
  <si>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</si>
  <si>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</si>
  <si>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</si>
  <si>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</si>
  <si>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</si>
  <si>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</si>
  <si>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</si>
  <si>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</si>
  <si>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</si>
  <si>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</si>
  <si>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</si>
  <si>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</si>
  <si>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</si>
  <si>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</si>
  <si>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</si>
  <si>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</si>
  <si>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</si>
  <si>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</si>
  <si>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</si>
  <si>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</si>
  <si>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</si>
  <si>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</si>
  <si>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</si>
  <si>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</si>
  <si>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</si>
  <si>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</si>
  <si>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</si>
  <si>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</si>
  <si>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</si>
  <si>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</si>
  <si>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</si>
  <si>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</si>
  <si>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</si>
  <si>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</si>
  <si>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</si>
  <si>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</si>
  <si>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</si>
  <si>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</si>
  <si>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</si>
  <si>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</si>
  <si>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</si>
  <si>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</si>
  <si>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</si>
  <si>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</si>
  <si>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</si>
  <si>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</si>
  <si>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</si>
  <si>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</si>
  <si>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</si>
  <si>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</si>
  <si>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</si>
  <si>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</si>
  <si>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</si>
  <si>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</si>
  <si>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</si>
  <si>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</si>
  <si>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</si>
  <si>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</si>
  <si>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</si>
  <si>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</si>
  <si>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</si>
  <si>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</si>
  <si>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</si>
  <si>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</si>
  <si>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</si>
  <si>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November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</si>
</sst>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62" zoomScaleNormal="100" workbookViewId="0">
      <selection activeCell="N50" sqref="N50"/>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2282560.48</v>
      </c>
      <c r="C8" s="5"/>
      <c r="D8" s="7">
        <v>1277393.3500000001</v>
      </c>
      <c r="E8" s="16" t="s">
        <v>95</v>
      </c>
      <c r="F8" s="45"/>
    </row>
    <row r="9" spans="1:7" x14ac:dyDescent="0.25">
      <c r="A9" s="10" t="s">
        <v>3</v>
      </c>
      <c r="B9" s="5">
        <v>-231887.14</v>
      </c>
      <c r="C9" s="5"/>
      <c r="D9" s="5">
        <v>502886.1</v>
      </c>
      <c r="E9" s="16" t="s">
        <v>96</v>
      </c>
      <c r="F9" s="45"/>
    </row>
    <row r="10" spans="1:7" x14ac:dyDescent="0.25">
      <c r="A10" s="10" t="s">
        <v>4</v>
      </c>
      <c r="B10" s="5">
        <v>30010686.91</v>
      </c>
      <c r="C10" s="5"/>
      <c r="D10" s="5">
        <v>16715636.25</v>
      </c>
      <c r="E10" s="16" t="s">
        <v>97</v>
      </c>
      <c r="F10" s="46"/>
    </row>
    <row r="11" spans="1:7" x14ac:dyDescent="0.25">
      <c r="A11" s="10" t="s">
        <v>5</v>
      </c>
      <c r="B11" s="5">
        <v>2242.8200000000002</v>
      </c>
      <c r="C11" s="5"/>
      <c r="D11" s="5">
        <v>108.53</v>
      </c>
      <c r="E11" s="16" t="s">
        <v>97</v>
      </c>
      <c r="F11" s="46"/>
      <c r="G11" s="14"/>
    </row>
    <row r="12" spans="1:7" x14ac:dyDescent="0.25">
      <c r="A12" s="10" t="s">
        <v>6</v>
      </c>
      <c r="B12" s="5">
        <v>4039350.57</v>
      </c>
      <c r="C12" s="5"/>
      <c r="D12" s="5">
        <v>6609230.6799999997</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36455955.270000003</v>
      </c>
      <c r="C16" s="5"/>
      <c r="D16" s="8">
        <f>SUM(D8:D15)</f>
        <v>25519506.620000001</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102934980.63</v>
      </c>
      <c r="C28" s="5"/>
      <c r="D28" s="8">
        <f>+D16+D22+D26</f>
        <v>89761692.620000005</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1378030.19</v>
      </c>
      <c r="C32" s="5"/>
      <c r="D32" s="5">
        <v>757320.51</v>
      </c>
      <c r="E32" s="16" t="s">
        <v>109</v>
      </c>
    </row>
    <row r="33" spans="1:5" x14ac:dyDescent="0.25">
      <c r="A33" s="10" t="s">
        <v>17</v>
      </c>
      <c r="B33" s="5">
        <v>396699.96</v>
      </c>
      <c r="C33" s="5"/>
      <c r="D33" s="5">
        <v>506667.76</v>
      </c>
      <c r="E33" s="16" t="s">
        <v>193</v>
      </c>
    </row>
    <row r="34" spans="1:5" x14ac:dyDescent="0.25">
      <c r="A34" s="10" t="s">
        <v>18</v>
      </c>
      <c r="B34" s="5">
        <v>270302.2</v>
      </c>
      <c r="C34" s="5"/>
      <c r="D34" s="5">
        <v>253292.56</v>
      </c>
      <c r="E34" s="56" t="s">
        <v>260</v>
      </c>
    </row>
    <row r="35" spans="1:5" ht="16.5" x14ac:dyDescent="0.35">
      <c r="A35" s="10" t="s">
        <v>19</v>
      </c>
      <c r="B35" s="8">
        <v>1075.42</v>
      </c>
      <c r="C35" s="5"/>
      <c r="D35" s="8">
        <v>282950.86</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2046107.7699999998</v>
      </c>
      <c r="C41" s="5"/>
      <c r="D41" s="8">
        <f>SUM(D32:D35)</f>
        <v>1800231.69</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59297496.780000001</v>
      </c>
      <c r="C62" s="5"/>
      <c r="D62" s="8">
        <f>+D41+D60</f>
        <v>52711552.689999998</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72589086.780000001</v>
      </c>
      <c r="C68" s="5"/>
      <c r="D68" s="8">
        <f>+D62+D66</f>
        <v>62915690.689999998</v>
      </c>
    </row>
    <row r="69" spans="1:8" ht="7.5" customHeight="1" x14ac:dyDescent="0.25">
      <c r="B69" s="5"/>
      <c r="C69" s="5"/>
      <c r="D69" s="5"/>
    </row>
    <row r="70" spans="1:8" x14ac:dyDescent="0.25">
      <c r="A70" s="29" t="s">
        <v>282</v>
      </c>
      <c r="B70" s="5"/>
      <c r="C70" s="5"/>
      <c r="D70" s="5"/>
    </row>
    <row r="71" spans="1:8" x14ac:dyDescent="0.25">
      <c r="A71" s="4" t="s">
        <v>29</v>
      </c>
      <c r="B71" s="5">
        <v>30001874.260000002</v>
      </c>
      <c r="C71" s="5"/>
      <c r="D71" s="5">
        <v>27541438.25</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v>344019.59</v>
      </c>
      <c r="C75" s="5"/>
      <c r="D75" s="8">
        <v>-695436.32</v>
      </c>
    </row>
    <row r="76" spans="1:8" ht="7.5" customHeight="1" x14ac:dyDescent="0.35">
      <c r="B76" s="8"/>
      <c r="C76" s="5"/>
      <c r="D76" s="8"/>
    </row>
    <row r="77" spans="1:8" ht="16.5" x14ac:dyDescent="0.35">
      <c r="A77" s="4" t="s">
        <v>283</v>
      </c>
      <c r="B77" s="9">
        <f>SUM(B71:B76)</f>
        <v>30345893.850000001</v>
      </c>
      <c r="C77" s="5"/>
      <c r="D77" s="9">
        <f>SUM(D71:D76)</f>
        <v>26846001.93</v>
      </c>
      <c r="F77" s="46"/>
      <c r="G77" s="14"/>
      <c r="H77" s="15"/>
    </row>
    <row r="78" spans="1:8" x14ac:dyDescent="0.25">
      <c r="B78" s="5"/>
      <c r="C78" s="5"/>
      <c r="D78" s="5"/>
      <c r="H78" s="15"/>
    </row>
    <row r="79" spans="1:8" x14ac:dyDescent="0.25">
      <c r="B79" s="5"/>
      <c r="C79" s="5"/>
      <c r="D79" s="5"/>
    </row>
    <row r="80" spans="1:8" x14ac:dyDescent="0.25">
      <c r="A80" s="92" t="s">
        <v>359</v>
      </c>
      <c r="B80" s="5">
        <f>+B28-B68</f>
        <v>30345893.849999994</v>
      </c>
      <c r="C80" s="5"/>
      <c r="D80" s="5">
        <f>+D28-D68</f>
        <v>26846001.930000007</v>
      </c>
    </row>
    <row r="81" spans="1:4" ht="16.5" x14ac:dyDescent="0.35">
      <c r="A81" s="92" t="s">
        <v>360</v>
      </c>
      <c r="B81" s="83">
        <f>+B77-B80</f>
        <v>0</v>
      </c>
      <c r="C81" s="83"/>
      <c r="D81" s="83">
        <f t="shared" ref="D81" si="0">+D77-D80</f>
        <v>0</v>
      </c>
    </row>
    <row r="82" spans="1:4" ht="16.5" x14ac:dyDescent="0.35">
      <c r="B82" s="62">
        <f>SUM(B80:B81)</f>
        <v>30345893.849999994</v>
      </c>
      <c r="C82" s="62"/>
      <c r="D82" s="62">
        <f>SUM(D80:D81)</f>
        <v>26846001.930000007</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N50" sqref="N50"/>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November 30, 2023</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44895</v>
      </c>
      <c r="K7" s="11"/>
      <c r="L7" s="11"/>
    </row>
    <row r="8" spans="1:12" s="1" customFormat="1" x14ac:dyDescent="0.25">
      <c r="A8" s="4"/>
      <c r="B8" s="22" t="s">
        <v>33</v>
      </c>
      <c r="C8" s="56"/>
      <c r="D8" s="28" t="s">
        <v>35</v>
      </c>
      <c r="E8" s="87"/>
      <c r="F8" s="22" t="s">
        <v>33</v>
      </c>
      <c r="G8" s="87"/>
      <c r="H8" s="37">
        <f>+'Revenues, Expenditures, Changes'!H9</f>
        <v>44895</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139723.01</v>
      </c>
      <c r="E13" s="4"/>
      <c r="F13" s="3">
        <f>+D13/B13</f>
        <v>4.9029746364606143E-2</v>
      </c>
      <c r="G13" s="4"/>
      <c r="H13" s="7">
        <v>129726.44</v>
      </c>
      <c r="I13" s="4"/>
      <c r="J13" s="3">
        <f>+D13/H13</f>
        <v>1.0770588478339498</v>
      </c>
      <c r="K13" s="11"/>
      <c r="L13" s="11"/>
    </row>
    <row r="14" spans="1:12" s="1" customFormat="1" hidden="1" x14ac:dyDescent="0.25">
      <c r="A14" s="4" t="s">
        <v>41</v>
      </c>
      <c r="B14" s="6"/>
      <c r="C14" s="6"/>
      <c r="D14" s="5"/>
      <c r="E14" s="4"/>
      <c r="F14" s="3"/>
      <c r="G14" s="4"/>
      <c r="H14" s="5"/>
      <c r="I14" s="4"/>
      <c r="J14" s="3" t="e">
        <f t="shared" ref="J14:J24" si="0">+(D14-H14)/H14+1</f>
        <v>#DIV/0!</v>
      </c>
      <c r="K14" s="11"/>
      <c r="L14" s="11"/>
    </row>
    <row r="15" spans="1:12" s="1" customFormat="1" hidden="1" x14ac:dyDescent="0.25">
      <c r="A15" s="10" t="s">
        <v>42</v>
      </c>
      <c r="B15" s="6">
        <v>0</v>
      </c>
      <c r="C15" s="6"/>
      <c r="D15" s="5">
        <v>0</v>
      </c>
      <c r="E15" s="4"/>
      <c r="F15" s="3" t="e">
        <f>+(D15-B15)/B15+1</f>
        <v>#DIV/0!</v>
      </c>
      <c r="G15" s="4"/>
      <c r="H15" s="5">
        <v>0</v>
      </c>
      <c r="I15" s="4"/>
      <c r="J15" s="3" t="e">
        <f t="shared" si="0"/>
        <v>#DIV/0!</v>
      </c>
      <c r="K15" s="11"/>
      <c r="L15" s="11"/>
    </row>
    <row r="16" spans="1:12" s="1" customFormat="1" hidden="1" x14ac:dyDescent="0.25">
      <c r="A16" s="10" t="s">
        <v>43</v>
      </c>
      <c r="B16" s="6">
        <v>0</v>
      </c>
      <c r="C16" s="6"/>
      <c r="D16" s="5">
        <v>0</v>
      </c>
      <c r="E16" s="4"/>
      <c r="F16" s="3" t="e">
        <f>+(D16-B16)/B16+1</f>
        <v>#DIV/0!</v>
      </c>
      <c r="G16" s="4"/>
      <c r="H16" s="5">
        <v>0</v>
      </c>
      <c r="I16" s="4"/>
      <c r="J16" s="3" t="e">
        <f t="shared" si="0"/>
        <v>#DIV/0!</v>
      </c>
      <c r="K16" s="11"/>
      <c r="L16" s="11"/>
    </row>
    <row r="17" spans="1:12" s="1" customFormat="1" hidden="1" x14ac:dyDescent="0.25">
      <c r="A17" s="4" t="s">
        <v>44</v>
      </c>
      <c r="B17" s="6"/>
      <c r="C17" s="6"/>
      <c r="D17" s="5"/>
      <c r="E17" s="4"/>
      <c r="F17" s="3"/>
      <c r="G17" s="4"/>
      <c r="H17" s="5"/>
      <c r="I17" s="4"/>
      <c r="J17" s="3" t="e">
        <f t="shared" si="0"/>
        <v>#DIV/0!</v>
      </c>
      <c r="K17" s="11"/>
      <c r="L17" s="11"/>
    </row>
    <row r="18" spans="1:12" s="1" customFormat="1" hidden="1" x14ac:dyDescent="0.25">
      <c r="A18" s="10" t="s">
        <v>42</v>
      </c>
      <c r="B18" s="6">
        <v>0</v>
      </c>
      <c r="C18" s="6"/>
      <c r="D18" s="5">
        <v>0</v>
      </c>
      <c r="E18" s="4"/>
      <c r="F18" s="3" t="e">
        <f>+(D18-B18)/B18+1</f>
        <v>#DIV/0!</v>
      </c>
      <c r="G18" s="4"/>
      <c r="H18" s="5">
        <v>0</v>
      </c>
      <c r="I18" s="4"/>
      <c r="J18" s="3" t="e">
        <f t="shared" si="0"/>
        <v>#DIV/0!</v>
      </c>
      <c r="K18" s="11"/>
      <c r="L18" s="11"/>
    </row>
    <row r="19" spans="1:12" s="1" customFormat="1" hidden="1" x14ac:dyDescent="0.25">
      <c r="A19" s="10" t="s">
        <v>43</v>
      </c>
      <c r="B19" s="6">
        <v>0</v>
      </c>
      <c r="C19" s="6"/>
      <c r="D19" s="5">
        <v>0</v>
      </c>
      <c r="E19" s="4"/>
      <c r="F19" s="3" t="e">
        <f>+(D19-B19)/B19+1</f>
        <v>#DIV/0!</v>
      </c>
      <c r="G19" s="4"/>
      <c r="H19" s="5">
        <v>0</v>
      </c>
      <c r="I19" s="4"/>
      <c r="J19" s="3" t="e">
        <f t="shared" si="0"/>
        <v>#DIV/0!</v>
      </c>
      <c r="K19" s="11"/>
      <c r="L19" s="11"/>
    </row>
    <row r="20" spans="1:12" s="1" customFormat="1" hidden="1" x14ac:dyDescent="0.25">
      <c r="A20" s="4" t="s">
        <v>45</v>
      </c>
      <c r="B20" s="6"/>
      <c r="C20" s="6"/>
      <c r="D20" s="5"/>
      <c r="E20" s="4"/>
      <c r="F20" s="3"/>
      <c r="G20" s="4"/>
      <c r="H20" s="5"/>
      <c r="I20" s="4"/>
      <c r="J20" s="3" t="e">
        <f t="shared" si="0"/>
        <v>#DIV/0!</v>
      </c>
      <c r="K20" s="11"/>
      <c r="L20" s="11"/>
    </row>
    <row r="21" spans="1:12" s="1" customFormat="1" hidden="1" x14ac:dyDescent="0.25">
      <c r="A21" s="10" t="s">
        <v>42</v>
      </c>
      <c r="B21" s="6">
        <v>0</v>
      </c>
      <c r="C21" s="6"/>
      <c r="D21" s="5">
        <v>0</v>
      </c>
      <c r="E21" s="4"/>
      <c r="F21" s="3" t="e">
        <f t="shared" ref="F21:F29" si="1">+(D21-B21)/B21+1</f>
        <v>#DIV/0!</v>
      </c>
      <c r="G21" s="4"/>
      <c r="H21" s="5">
        <v>0</v>
      </c>
      <c r="I21" s="4"/>
      <c r="J21" s="3" t="e">
        <f t="shared" si="0"/>
        <v>#DIV/0!</v>
      </c>
      <c r="K21" s="11"/>
      <c r="L21" s="11"/>
    </row>
    <row r="22" spans="1:12" s="1" customFormat="1" hidden="1" x14ac:dyDescent="0.25">
      <c r="A22" s="10" t="s">
        <v>43</v>
      </c>
      <c r="B22" s="6">
        <v>0</v>
      </c>
      <c r="C22" s="6"/>
      <c r="D22" s="5">
        <v>0</v>
      </c>
      <c r="E22" s="4"/>
      <c r="F22" s="3" t="e">
        <f t="shared" si="1"/>
        <v>#DIV/0!</v>
      </c>
      <c r="G22" s="4"/>
      <c r="H22" s="5">
        <v>0</v>
      </c>
      <c r="I22" s="4"/>
      <c r="J22" s="3" t="e">
        <f t="shared" si="0"/>
        <v>#DIV/0!</v>
      </c>
      <c r="K22" s="11"/>
      <c r="L22" s="11"/>
    </row>
    <row r="23" spans="1:12" s="1" customFormat="1" hidden="1" x14ac:dyDescent="0.25">
      <c r="A23" s="29" t="s">
        <v>75</v>
      </c>
      <c r="B23" s="6">
        <v>0</v>
      </c>
      <c r="C23" s="6"/>
      <c r="D23" s="5">
        <v>0</v>
      </c>
      <c r="E23" s="4"/>
      <c r="F23" s="3" t="e">
        <f t="shared" si="1"/>
        <v>#DIV/0!</v>
      </c>
      <c r="G23" s="4"/>
      <c r="H23" s="5"/>
      <c r="I23" s="4"/>
      <c r="J23" s="3" t="e">
        <f t="shared" si="0"/>
        <v>#DIV/0!</v>
      </c>
      <c r="K23" s="11"/>
      <c r="L23" s="11"/>
    </row>
    <row r="24" spans="1:12" s="1" customFormat="1" hidden="1" x14ac:dyDescent="0.25">
      <c r="A24" s="4" t="s">
        <v>46</v>
      </c>
      <c r="B24" s="6">
        <v>0</v>
      </c>
      <c r="C24" s="6"/>
      <c r="D24" s="5">
        <v>0</v>
      </c>
      <c r="E24" s="4"/>
      <c r="F24" s="3" t="e">
        <f t="shared" si="1"/>
        <v>#DIV/0!</v>
      </c>
      <c r="G24" s="4"/>
      <c r="H24" s="5">
        <v>0</v>
      </c>
      <c r="I24" s="4"/>
      <c r="J24" s="3" t="e">
        <f t="shared" si="0"/>
        <v>#DIV/0!</v>
      </c>
      <c r="K24" s="11"/>
      <c r="L24" s="11"/>
    </row>
    <row r="25" spans="1:12" s="1" customFormat="1" hidden="1" x14ac:dyDescent="0.25">
      <c r="A25" s="4" t="s">
        <v>200</v>
      </c>
      <c r="B25" s="6">
        <v>0</v>
      </c>
      <c r="C25" s="6"/>
      <c r="D25" s="5">
        <v>0</v>
      </c>
      <c r="E25" s="4"/>
      <c r="F25" s="3">
        <v>0</v>
      </c>
      <c r="G25" s="4"/>
      <c r="H25" s="5">
        <v>0</v>
      </c>
      <c r="I25" s="4"/>
      <c r="J25" s="3">
        <v>0</v>
      </c>
      <c r="K25" s="11"/>
      <c r="L25" s="11"/>
    </row>
    <row r="26" spans="1:12" s="1" customFormat="1" ht="16.5" x14ac:dyDescent="0.35">
      <c r="A26" s="4" t="s">
        <v>47</v>
      </c>
      <c r="B26" s="6">
        <v>0</v>
      </c>
      <c r="C26" s="26"/>
      <c r="D26" s="5">
        <v>10.199999999999999</v>
      </c>
      <c r="E26" s="35"/>
      <c r="F26" s="3">
        <v>0</v>
      </c>
      <c r="G26" s="35"/>
      <c r="H26" s="5">
        <v>0.3</v>
      </c>
      <c r="I26" s="4"/>
      <c r="J26" s="3">
        <v>0</v>
      </c>
      <c r="K26" s="11"/>
      <c r="L26" s="11"/>
    </row>
    <row r="27" spans="1:12" s="1" customFormat="1" hidden="1" x14ac:dyDescent="0.25">
      <c r="A27" s="4" t="s">
        <v>64</v>
      </c>
      <c r="B27" s="6">
        <v>0</v>
      </c>
      <c r="C27" s="6"/>
      <c r="D27" s="5">
        <v>0</v>
      </c>
      <c r="E27" s="4"/>
      <c r="F27" s="3" t="e">
        <f t="shared" si="1"/>
        <v>#DIV/0!</v>
      </c>
      <c r="G27" s="4"/>
      <c r="H27" s="5">
        <v>0</v>
      </c>
      <c r="I27" s="4"/>
      <c r="J27" s="3" t="e">
        <f t="shared" ref="J27:J34" si="2">+D27/H27</f>
        <v>#DIV/0!</v>
      </c>
      <c r="K27" s="11"/>
      <c r="L27" s="11"/>
    </row>
    <row r="28" spans="1:12" s="1" customFormat="1" ht="16.5" x14ac:dyDescent="0.35">
      <c r="A28" s="4" t="s">
        <v>74</v>
      </c>
      <c r="B28" s="126">
        <v>0</v>
      </c>
      <c r="C28" s="6"/>
      <c r="D28" s="8">
        <v>556.83000000000004</v>
      </c>
      <c r="E28" s="4"/>
      <c r="F28" s="3">
        <v>0</v>
      </c>
      <c r="G28" s="4"/>
      <c r="H28" s="127">
        <v>0</v>
      </c>
      <c r="I28" s="4"/>
      <c r="J28" s="128">
        <v>0</v>
      </c>
      <c r="K28" s="11"/>
      <c r="L28" s="11"/>
    </row>
    <row r="29" spans="1:12" s="1" customFormat="1" hidden="1" x14ac:dyDescent="0.25">
      <c r="A29" s="4" t="s">
        <v>63</v>
      </c>
      <c r="B29" s="6">
        <v>0</v>
      </c>
      <c r="C29" s="6"/>
      <c r="D29" s="5">
        <v>0</v>
      </c>
      <c r="E29" s="4"/>
      <c r="F29" s="3" t="e">
        <f t="shared" si="1"/>
        <v>#DIV/0!</v>
      </c>
      <c r="G29" s="4"/>
      <c r="H29" s="5">
        <v>0</v>
      </c>
      <c r="I29" s="4"/>
      <c r="J29" s="3" t="e">
        <f t="shared" si="2"/>
        <v>#DIV/0!</v>
      </c>
      <c r="K29" s="11"/>
      <c r="L29" s="11"/>
    </row>
    <row r="30" spans="1:12" s="1" customFormat="1" hidden="1" x14ac:dyDescent="0.25">
      <c r="A30" s="4" t="s">
        <v>51</v>
      </c>
      <c r="B30" s="6"/>
      <c r="C30" s="6"/>
      <c r="D30" s="5"/>
      <c r="E30" s="4"/>
      <c r="F30" s="3"/>
      <c r="G30" s="4"/>
      <c r="H30" s="5"/>
      <c r="I30" s="4"/>
      <c r="J30" s="3" t="e">
        <f t="shared" si="2"/>
        <v>#DIV/0!</v>
      </c>
      <c r="K30" s="11"/>
      <c r="L30" s="11"/>
    </row>
    <row r="31" spans="1:12" s="1" customFormat="1" hidden="1" x14ac:dyDescent="0.25">
      <c r="A31" s="10" t="s">
        <v>53</v>
      </c>
      <c r="B31" s="6">
        <v>0</v>
      </c>
      <c r="C31" s="6"/>
      <c r="D31" s="5">
        <v>0</v>
      </c>
      <c r="E31" s="4"/>
      <c r="F31" s="3" t="e">
        <f>+(D31-B31)/B31+1</f>
        <v>#DIV/0!</v>
      </c>
      <c r="G31" s="4"/>
      <c r="H31" s="5">
        <v>0</v>
      </c>
      <c r="I31" s="4"/>
      <c r="J31" s="3" t="e">
        <f t="shared" si="2"/>
        <v>#DIV/0!</v>
      </c>
      <c r="K31" s="11"/>
      <c r="L31" s="11"/>
    </row>
    <row r="32" spans="1:12" s="1" customFormat="1" hidden="1" x14ac:dyDescent="0.25">
      <c r="A32" s="10" t="s">
        <v>52</v>
      </c>
      <c r="B32" s="6">
        <v>0</v>
      </c>
      <c r="C32" s="6"/>
      <c r="D32" s="5">
        <v>0</v>
      </c>
      <c r="E32" s="4"/>
      <c r="F32" s="3" t="e">
        <f>+(D32-B32)/B32+1</f>
        <v>#DIV/0!</v>
      </c>
      <c r="G32" s="4"/>
      <c r="H32" s="5">
        <v>0</v>
      </c>
      <c r="I32" s="4"/>
      <c r="J32" s="3" t="e">
        <f t="shared" si="2"/>
        <v>#DIV/0!</v>
      </c>
      <c r="K32" s="11"/>
      <c r="L32" s="11"/>
    </row>
    <row r="33" spans="1:12" s="1" customFormat="1" hidden="1" x14ac:dyDescent="0.25">
      <c r="A33" s="10" t="s">
        <v>54</v>
      </c>
      <c r="B33" s="27">
        <v>0</v>
      </c>
      <c r="C33" s="6"/>
      <c r="D33" s="33">
        <v>0</v>
      </c>
      <c r="E33" s="4"/>
      <c r="F33" s="3" t="e">
        <f>+(D33-B33)/B33+1</f>
        <v>#DIV/0!</v>
      </c>
      <c r="G33" s="4"/>
      <c r="H33" s="33">
        <v>0</v>
      </c>
      <c r="I33" s="4"/>
      <c r="J33" s="3" t="e">
        <f t="shared" si="2"/>
        <v>#DIV/0!</v>
      </c>
      <c r="K33" s="11"/>
      <c r="L33" s="11"/>
    </row>
    <row r="34" spans="1:12" s="1" customFormat="1" ht="16.5" x14ac:dyDescent="0.35">
      <c r="A34" s="56" t="s">
        <v>55</v>
      </c>
      <c r="B34" s="26">
        <f>SUM(B10:B33)</f>
        <v>2849760</v>
      </c>
      <c r="C34" s="6"/>
      <c r="D34" s="8">
        <f>SUM(D10:D33)</f>
        <v>140290.04</v>
      </c>
      <c r="E34" s="4"/>
      <c r="F34" s="3">
        <f>+D34/B34</f>
        <v>4.9228721015103026E-2</v>
      </c>
      <c r="G34" s="4"/>
      <c r="H34" s="8">
        <f>SUM(H10:H33)</f>
        <v>129726.74</v>
      </c>
      <c r="I34" s="4"/>
      <c r="J34" s="3">
        <f t="shared" si="2"/>
        <v>1.0814273140603086</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v>0</v>
      </c>
      <c r="E37" s="4"/>
      <c r="F37" s="3">
        <f>+D37/B37</f>
        <v>0</v>
      </c>
      <c r="G37" s="4"/>
      <c r="H37" s="5">
        <v>0</v>
      </c>
      <c r="I37" s="4"/>
      <c r="J37" s="3">
        <v>0</v>
      </c>
      <c r="K37" s="11"/>
      <c r="L37" s="11"/>
    </row>
    <row r="38" spans="1:12" s="1" customFormat="1" ht="16.5" x14ac:dyDescent="0.35">
      <c r="A38" s="4" t="s">
        <v>78</v>
      </c>
      <c r="B38" s="26">
        <v>909760</v>
      </c>
      <c r="C38" s="6"/>
      <c r="D38" s="8">
        <v>0</v>
      </c>
      <c r="E38" s="4"/>
      <c r="F38" s="3">
        <f>+D38/B38</f>
        <v>0</v>
      </c>
      <c r="G38" s="4"/>
      <c r="H38" s="8">
        <v>0</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140290.04</v>
      </c>
      <c r="E47" s="4"/>
      <c r="F47" s="3"/>
      <c r="G47" s="4"/>
      <c r="H47" s="89">
        <f>+H34-H40+H45</f>
        <v>129726.74</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4" zoomScaleNormal="100" workbookViewId="0">
      <selection activeCell="N50" sqref="N50"/>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November 30, 2023</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153143</v>
      </c>
      <c r="E12" s="103"/>
      <c r="F12" s="103">
        <v>401566</v>
      </c>
      <c r="G12" s="102"/>
      <c r="H12" s="103">
        <f>+B12+F12</f>
        <v>401566</v>
      </c>
      <c r="I12" s="102"/>
      <c r="J12" s="102"/>
    </row>
    <row r="13" spans="1:10" s="106" customFormat="1" x14ac:dyDescent="0.25">
      <c r="A13" s="114" t="s">
        <v>94</v>
      </c>
      <c r="B13" s="103">
        <v>0</v>
      </c>
      <c r="C13" s="103"/>
      <c r="D13" s="103">
        <v>46400</v>
      </c>
      <c r="E13" s="103"/>
      <c r="F13" s="103">
        <v>139908</v>
      </c>
      <c r="G13" s="102"/>
      <c r="H13" s="103">
        <f>+B13+F13</f>
        <v>139908</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13741594</v>
      </c>
      <c r="C15" s="103"/>
      <c r="D15" s="103">
        <v>0</v>
      </c>
      <c r="E15" s="103"/>
      <c r="F15" s="103">
        <v>0</v>
      </c>
      <c r="G15" s="102"/>
      <c r="H15" s="103">
        <f>+B15+F15</f>
        <v>13741594</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f>1599976+126720+1196059+161568+69172+1122622</f>
        <v>4276117</v>
      </c>
      <c r="C18" s="103"/>
      <c r="D18" s="103">
        <v>0</v>
      </c>
      <c r="E18" s="103"/>
      <c r="F18" s="103">
        <v>0</v>
      </c>
      <c r="G18" s="102"/>
      <c r="H18" s="103">
        <f>+B18+F18</f>
        <v>4276117</v>
      </c>
      <c r="I18" s="102"/>
      <c r="J18" s="102"/>
    </row>
    <row r="19" spans="1:10" s="106" customFormat="1" x14ac:dyDescent="0.25">
      <c r="A19" s="114" t="s">
        <v>43</v>
      </c>
      <c r="B19" s="103">
        <f>515915+196345+215000+35000+122400+496200+10955</f>
        <v>1591815</v>
      </c>
      <c r="C19" s="103"/>
      <c r="D19" s="103">
        <v>0</v>
      </c>
      <c r="E19" s="103"/>
      <c r="F19" s="103">
        <v>0</v>
      </c>
      <c r="G19" s="102"/>
      <c r="H19" s="103">
        <f>+B19+F19</f>
        <v>1591815</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4985352</v>
      </c>
      <c r="C22" s="103"/>
      <c r="D22" s="103">
        <v>0</v>
      </c>
      <c r="E22" s="103"/>
      <c r="F22" s="103">
        <v>0</v>
      </c>
      <c r="G22" s="102"/>
      <c r="H22" s="103">
        <f>+B22+F22</f>
        <v>4985352</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99663</v>
      </c>
      <c r="C35" s="103"/>
      <c r="D35" s="113">
        <v>78214</v>
      </c>
      <c r="E35" s="103"/>
      <c r="F35" s="107">
        <v>163527</v>
      </c>
      <c r="G35" s="102"/>
      <c r="H35" s="107">
        <f>+B35+F35</f>
        <v>263190</v>
      </c>
      <c r="I35" s="102"/>
      <c r="J35" s="102"/>
    </row>
    <row r="36" spans="1:10" s="106" customFormat="1" ht="16.5" x14ac:dyDescent="0.35">
      <c r="A36" s="109" t="s">
        <v>55</v>
      </c>
      <c r="B36" s="111">
        <f>SUM(B10:B35)</f>
        <v>30855999</v>
      </c>
      <c r="C36" s="111"/>
      <c r="D36" s="111">
        <f>SUM(D10:D35)</f>
        <v>277757</v>
      </c>
      <c r="E36" s="111"/>
      <c r="F36" s="111">
        <f>SUM(F10:F35)</f>
        <v>705001</v>
      </c>
      <c r="G36" s="112"/>
      <c r="H36" s="111">
        <f>SUM(H10:H35)</f>
        <v>31561000</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178885</v>
      </c>
      <c r="E39" s="103"/>
      <c r="F39" s="103">
        <v>1695115</v>
      </c>
      <c r="G39" s="102"/>
      <c r="H39" s="103">
        <f t="shared" ref="H39:H47" si="0">+B39+F39</f>
        <v>11307015</v>
      </c>
      <c r="I39" s="102"/>
      <c r="J39" s="102"/>
    </row>
    <row r="40" spans="1:10" s="106" customFormat="1" x14ac:dyDescent="0.25">
      <c r="A40" s="102" t="s">
        <v>58</v>
      </c>
      <c r="B40" s="103">
        <v>513009</v>
      </c>
      <c r="C40" s="103"/>
      <c r="D40" s="103">
        <v>0</v>
      </c>
      <c r="E40" s="103"/>
      <c r="F40" s="103">
        <v>3202</v>
      </c>
      <c r="G40" s="102"/>
      <c r="H40" s="103">
        <f t="shared" si="0"/>
        <v>516211</v>
      </c>
      <c r="I40" s="102"/>
      <c r="J40" s="102"/>
    </row>
    <row r="41" spans="1:10" s="106" customFormat="1" x14ac:dyDescent="0.25">
      <c r="A41" s="102" t="s">
        <v>59</v>
      </c>
      <c r="B41" s="103">
        <v>2883205</v>
      </c>
      <c r="C41" s="103"/>
      <c r="D41" s="103">
        <v>27796</v>
      </c>
      <c r="E41" s="103"/>
      <c r="F41" s="103">
        <v>422086</v>
      </c>
      <c r="G41" s="102"/>
      <c r="H41" s="103">
        <f t="shared" si="0"/>
        <v>3305291</v>
      </c>
      <c r="I41" s="102"/>
      <c r="J41" s="102"/>
    </row>
    <row r="42" spans="1:10" s="106" customFormat="1" x14ac:dyDescent="0.25">
      <c r="A42" s="102" t="s">
        <v>60</v>
      </c>
      <c r="B42" s="103">
        <v>2162465</v>
      </c>
      <c r="C42" s="103"/>
      <c r="D42" s="103">
        <v>25863</v>
      </c>
      <c r="E42" s="103"/>
      <c r="F42" s="103">
        <v>383888</v>
      </c>
      <c r="G42" s="102"/>
      <c r="H42" s="103">
        <f t="shared" si="0"/>
        <v>2546353</v>
      </c>
      <c r="I42" s="102"/>
      <c r="J42" s="102"/>
    </row>
    <row r="43" spans="1:10" s="106" customFormat="1" x14ac:dyDescent="0.25">
      <c r="A43" s="102" t="s">
        <v>61</v>
      </c>
      <c r="B43" s="103">
        <v>5986423</v>
      </c>
      <c r="C43" s="103"/>
      <c r="D43" s="103">
        <v>47599</v>
      </c>
      <c r="E43" s="103"/>
      <c r="F43" s="103">
        <v>716281</v>
      </c>
      <c r="G43" s="102"/>
      <c r="H43" s="103">
        <f t="shared" si="0"/>
        <v>6702704</v>
      </c>
      <c r="I43" s="102"/>
      <c r="J43" s="102"/>
    </row>
    <row r="44" spans="1:10" s="106" customFormat="1" x14ac:dyDescent="0.25">
      <c r="A44" s="102" t="s">
        <v>62</v>
      </c>
      <c r="B44" s="103">
        <v>4186776</v>
      </c>
      <c r="C44" s="103"/>
      <c r="D44" s="103">
        <v>0</v>
      </c>
      <c r="E44" s="103"/>
      <c r="F44" s="103">
        <v>649086</v>
      </c>
      <c r="G44" s="102"/>
      <c r="H44" s="103">
        <f t="shared" si="0"/>
        <v>4835862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-2386</v>
      </c>
      <c r="E46" s="103"/>
      <c r="F46" s="103">
        <v>-3359366</v>
      </c>
      <c r="G46" s="102"/>
      <c r="H46" s="103">
        <f t="shared" si="0"/>
        <v>1162307</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09" t="s">
        <v>55</v>
      </c>
      <c r="B48" s="103">
        <f>SUM(B39:B47)</f>
        <v>30032502</v>
      </c>
      <c r="C48" s="103"/>
      <c r="D48" s="103">
        <f>SUM(D39:D47)</f>
        <v>277757</v>
      </c>
      <c r="E48" s="103"/>
      <c r="F48" s="103">
        <f>SUM(F39:F47)</f>
        <v>510292</v>
      </c>
      <c r="G48" s="102"/>
      <c r="H48" s="103">
        <f>SUM(H39:H47)</f>
        <v>30542794</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194709</v>
      </c>
      <c r="G55" s="105"/>
      <c r="H55" s="104">
        <f>+H36-H48+H53</f>
        <v>576206</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zoomScaleNormal="100" workbookViewId="0">
      <selection activeCell="N50" sqref="N50"/>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November 30, 2023</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1"/>
      <c r="D10" s="115">
        <v>0</v>
      </c>
      <c r="E10" s="121"/>
      <c r="F10" s="105">
        <v>0</v>
      </c>
      <c r="G10" s="120"/>
      <c r="H10" s="105">
        <f>+B10+F10</f>
        <v>2447900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2447900</v>
      </c>
      <c r="C12" s="121"/>
      <c r="D12" s="122">
        <f>SUM(D10:D11)</f>
        <v>0</v>
      </c>
      <c r="E12" s="121"/>
      <c r="F12" s="122">
        <f>SUM(F10:F11)</f>
        <v>0</v>
      </c>
      <c r="G12" s="120"/>
      <c r="H12" s="122">
        <f>SUM(H10:H11)</f>
        <v>2447900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567554</v>
      </c>
      <c r="C15" s="121"/>
      <c r="D15" s="121">
        <v>0</v>
      </c>
      <c r="E15" s="121"/>
      <c r="F15" s="121">
        <v>0</v>
      </c>
      <c r="G15" s="120"/>
      <c r="H15" s="121">
        <f t="shared" ref="H15:H27" si="0">+B15+F15</f>
        <v>567554</v>
      </c>
      <c r="I15" s="120"/>
      <c r="J15" s="102"/>
    </row>
    <row r="16" spans="1:10" s="106" customFormat="1" x14ac:dyDescent="0.25">
      <c r="A16" s="102" t="s">
        <v>80</v>
      </c>
      <c r="B16" s="121">
        <v>6905</v>
      </c>
      <c r="C16" s="121"/>
      <c r="D16" s="121">
        <v>0</v>
      </c>
      <c r="E16" s="121"/>
      <c r="F16" s="121">
        <v>194709</v>
      </c>
      <c r="G16" s="120"/>
      <c r="H16" s="121">
        <f t="shared" si="0"/>
        <v>201614</v>
      </c>
      <c r="I16" s="120"/>
      <c r="J16" s="102"/>
    </row>
    <row r="17" spans="1:10" s="106" customFormat="1" x14ac:dyDescent="0.25">
      <c r="A17" s="102" t="s">
        <v>81</v>
      </c>
      <c r="B17" s="121">
        <v>192919</v>
      </c>
      <c r="C17" s="121"/>
      <c r="D17" s="121">
        <v>0</v>
      </c>
      <c r="E17" s="121"/>
      <c r="F17" s="121">
        <v>0</v>
      </c>
      <c r="G17" s="120"/>
      <c r="H17" s="121">
        <f t="shared" si="0"/>
        <v>192919</v>
      </c>
      <c r="I17" s="120"/>
      <c r="J17" s="102"/>
    </row>
    <row r="18" spans="1:10" s="106" customFormat="1" x14ac:dyDescent="0.25">
      <c r="A18" s="102" t="s">
        <v>82</v>
      </c>
      <c r="B18" s="121">
        <v>139323</v>
      </c>
      <c r="C18" s="121"/>
      <c r="D18" s="121">
        <v>0</v>
      </c>
      <c r="E18" s="121"/>
      <c r="F18" s="121">
        <v>0</v>
      </c>
      <c r="G18" s="120"/>
      <c r="H18" s="121">
        <f t="shared" si="0"/>
        <v>139323</v>
      </c>
      <c r="I18" s="120"/>
      <c r="J18" s="102"/>
    </row>
    <row r="19" spans="1:10" s="106" customFormat="1" x14ac:dyDescent="0.25">
      <c r="A19" s="102" t="s">
        <v>83</v>
      </c>
      <c r="B19" s="121">
        <v>26850</v>
      </c>
      <c r="C19" s="121"/>
      <c r="D19" s="121">
        <v>0</v>
      </c>
      <c r="E19" s="121"/>
      <c r="F19" s="121">
        <v>0</v>
      </c>
      <c r="G19" s="120"/>
      <c r="H19" s="121">
        <f t="shared" si="0"/>
        <v>26850</v>
      </c>
      <c r="I19" s="120"/>
      <c r="J19" s="102"/>
    </row>
    <row r="20" spans="1:10" s="106" customFormat="1" x14ac:dyDescent="0.25">
      <c r="A20" s="102" t="s">
        <v>88</v>
      </c>
      <c r="B20" s="121">
        <v>11815</v>
      </c>
      <c r="C20" s="121"/>
      <c r="D20" s="121">
        <v>0</v>
      </c>
      <c r="E20" s="121"/>
      <c r="F20" s="121">
        <v>0</v>
      </c>
      <c r="G20" s="120"/>
      <c r="H20" s="121">
        <f t="shared" si="0"/>
        <v>11815</v>
      </c>
      <c r="I20" s="120"/>
      <c r="J20" s="102"/>
    </row>
    <row r="21" spans="1:10" s="106" customFormat="1" x14ac:dyDescent="0.25">
      <c r="A21" s="102" t="s">
        <v>84</v>
      </c>
      <c r="B21" s="121">
        <v>14175</v>
      </c>
      <c r="C21" s="121"/>
      <c r="D21" s="121">
        <v>0</v>
      </c>
      <c r="E21" s="121"/>
      <c r="F21" s="121">
        <v>0</v>
      </c>
      <c r="G21" s="120"/>
      <c r="H21" s="121">
        <f t="shared" si="0"/>
        <v>14175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3000</v>
      </c>
      <c r="C23" s="121"/>
      <c r="D23" s="121">
        <v>0</v>
      </c>
      <c r="E23" s="121"/>
      <c r="F23" s="121">
        <v>0</v>
      </c>
      <c r="G23" s="120"/>
      <c r="H23" s="121">
        <f t="shared" si="0"/>
        <v>3000</v>
      </c>
      <c r="I23" s="120"/>
      <c r="J23" s="102"/>
    </row>
    <row r="24" spans="1:10" s="106" customFormat="1" x14ac:dyDescent="0.25">
      <c r="A24" s="102" t="s">
        <v>87</v>
      </c>
      <c r="B24" s="121">
        <f>199300+100073</f>
        <v>299373</v>
      </c>
      <c r="C24" s="121"/>
      <c r="D24" s="121">
        <v>0</v>
      </c>
      <c r="E24" s="121"/>
      <c r="F24" s="121">
        <v>0</v>
      </c>
      <c r="G24" s="120"/>
      <c r="H24" s="121">
        <f t="shared" si="0"/>
        <v>299373</v>
      </c>
      <c r="I24" s="120"/>
      <c r="J24" s="102"/>
    </row>
    <row r="25" spans="1:10" s="106" customFormat="1" x14ac:dyDescent="0.25">
      <c r="A25" s="102" t="s">
        <v>63</v>
      </c>
      <c r="B25" s="121">
        <v>42000</v>
      </c>
      <c r="C25" s="121"/>
      <c r="D25" s="121">
        <v>0</v>
      </c>
      <c r="E25" s="121"/>
      <c r="F25" s="121">
        <v>0</v>
      </c>
      <c r="G25" s="120"/>
      <c r="H25" s="121">
        <f t="shared" si="0"/>
        <v>42000</v>
      </c>
      <c r="I25" s="120"/>
      <c r="J25" s="102"/>
    </row>
    <row r="26" spans="1:10" s="106" customFormat="1" x14ac:dyDescent="0.25">
      <c r="A26" s="102" t="s">
        <v>64</v>
      </c>
      <c r="B26" s="121">
        <v>1514880</v>
      </c>
      <c r="C26" s="121"/>
      <c r="D26" s="121">
        <v>0</v>
      </c>
      <c r="E26" s="121"/>
      <c r="F26" s="121">
        <v>0</v>
      </c>
      <c r="G26" s="120"/>
      <c r="H26" s="121">
        <f t="shared" si="0"/>
        <v>1514880</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2829397</v>
      </c>
      <c r="C28" s="121"/>
      <c r="D28" s="122">
        <f>SUM(D15:D27)</f>
        <v>0</v>
      </c>
      <c r="E28" s="121"/>
      <c r="F28" s="122">
        <f>SUM(F15:F27)</f>
        <v>194709</v>
      </c>
      <c r="G28" s="120"/>
      <c r="H28" s="122">
        <f>SUM(H15:H27)</f>
        <v>3024106</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-381497</v>
      </c>
      <c r="C35" s="105"/>
      <c r="D35" s="104">
        <f>+D12-D28+D33</f>
        <v>0</v>
      </c>
      <c r="E35" s="105"/>
      <c r="F35" s="104">
        <f>+F12-F28+F33</f>
        <v>-194709</v>
      </c>
      <c r="G35" s="105"/>
      <c r="H35" s="104">
        <f>+H12-H28+H33</f>
        <v>-576206</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N50" sqref="N50"/>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November 30, 2023</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topLeftCell="A37" zoomScaleNormal="100" workbookViewId="0">
      <selection activeCell="L60" sqref="L60"/>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November 30, 2023</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44895</v>
      </c>
    </row>
    <row r="9" spans="1:11" x14ac:dyDescent="0.25">
      <c r="B9" s="22" t="s">
        <v>33</v>
      </c>
      <c r="C9" s="56"/>
      <c r="D9" s="23" t="s">
        <v>35</v>
      </c>
      <c r="E9" s="56"/>
      <c r="F9" s="22" t="s">
        <v>33</v>
      </c>
      <c r="G9" s="56"/>
      <c r="H9" s="24">
        <v>44895</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2667222.92</v>
      </c>
      <c r="F11" s="3">
        <f t="shared" ref="F11:F23" si="0">+(D11-B11)/B11+1</f>
        <v>0.4999999850031287</v>
      </c>
      <c r="H11" s="32">
        <f>+'Rev, Exp, Cha Unrestricted'!H10+'Rev, Exp, Cha Federal Restrict'!H10+'Rev, Exp, Cha State Restr '!H10+'Rev, Exp, Cha Local Restr '!H10+'Rev, Exp, Cha Debt Service'!H10</f>
        <v>1709202</v>
      </c>
      <c r="J11" s="3">
        <f>+(D11-H11)/H11+1</f>
        <v>1.5605077223171984</v>
      </c>
      <c r="K11" s="16" t="s">
        <v>111</v>
      </c>
    </row>
    <row r="12" spans="1:11" x14ac:dyDescent="0.25">
      <c r="A12" s="4" t="s">
        <v>92</v>
      </c>
      <c r="B12" s="25"/>
      <c r="C12" s="6"/>
      <c r="D12" s="32"/>
      <c r="F12" s="3"/>
      <c r="H12" s="32"/>
      <c r="J12" s="3"/>
    </row>
    <row r="13" spans="1:11" x14ac:dyDescent="0.25">
      <c r="A13" s="10" t="s">
        <v>93</v>
      </c>
      <c r="B13" s="5">
        <f>+'Rev, Exp, Cha Unrestricted'!B12</f>
        <v>401566</v>
      </c>
      <c r="C13" s="6"/>
      <c r="D13" s="5">
        <f>+'Rev, Exp, Cha Unrestricted'!D12</f>
        <v>401567</v>
      </c>
      <c r="F13" s="3">
        <f t="shared" si="0"/>
        <v>1.0000024902506686</v>
      </c>
      <c r="H13" s="5">
        <f>+'Rev, Exp, Cha Unrestricted'!H12</f>
        <v>362406.41</v>
      </c>
      <c r="J13" s="3">
        <f>+(D13-H13)/H13+1</f>
        <v>1.1080571119037326</v>
      </c>
      <c r="K13" s="16" t="s">
        <v>112</v>
      </c>
    </row>
    <row r="14" spans="1:11" x14ac:dyDescent="0.25">
      <c r="A14" s="10" t="s">
        <v>94</v>
      </c>
      <c r="B14" s="5">
        <f>+'Rev, Exp, Cha Unrestricted'!B13</f>
        <v>139908</v>
      </c>
      <c r="C14" s="6"/>
      <c r="D14" s="5">
        <f>+'Rev, Exp, Cha Unrestricted'!D13</f>
        <v>139908.32</v>
      </c>
      <c r="F14" s="3">
        <f t="shared" si="0"/>
        <v>1.0000022872173142</v>
      </c>
      <c r="H14" s="5">
        <f>+'Rev, Exp, Cha Unrestricted'!H13</f>
        <v>128815.65</v>
      </c>
      <c r="J14" s="3">
        <f>+(D14-H14)/H14+1</f>
        <v>1.0861127510515998</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829700.62</v>
      </c>
      <c r="F16" s="3">
        <f t="shared" si="0"/>
        <v>6.0378775562718534E-2</v>
      </c>
      <c r="H16" s="5">
        <f>+'Rev, Exp, Cha Unrestricted'!H15+'Rev, Exp, Cha Federal Restrict'!H15+'Rev, Exp, Cha State Restr '!H15+'Rev, Exp, Cha Local Restr '!H15+'Rev, Exp, Cha Debt Service'!H12</f>
        <v>694900.14</v>
      </c>
      <c r="J16" s="3">
        <f>+(D16-H16)/H16+1</f>
        <v>1.1939853976716712</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139723.01</v>
      </c>
      <c r="F17" s="3">
        <f t="shared" si="0"/>
        <v>4.9029746364606108E-2</v>
      </c>
      <c r="H17" s="5">
        <f>+'Rev, Exp, Cha Unrestricted'!H16+'Rev, Exp, Cha Federal Restrict'!H16+'Rev, Exp, Cha State Restr '!H16+'Rev, Exp, Cha Local Restr '!H16+'Rev, Exp, Cha Debt Service'!H13</f>
        <v>129726.44</v>
      </c>
      <c r="J17" s="3">
        <f>+(D17-H17)/H17+1</f>
        <v>1.0770588478339498</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2260157.09</v>
      </c>
      <c r="F19" s="3">
        <f t="shared" si="0"/>
        <v>0.52855361300918569</v>
      </c>
      <c r="H19" s="5">
        <f>+'Rev, Exp, Cha Unrestricted'!H18+'Rev, Exp, Cha Federal Restrict'!H18+'Rev, Exp, Cha State Restr '!H18+'Rev, Exp, Cha Local Restr '!H18+'Rev, Exp, Cha Debt Service'!H15</f>
        <v>2373461.11</v>
      </c>
      <c r="J19" s="3">
        <f>+(D19-H19)/H19+1</f>
        <v>0.95226211227029545</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455276.29</v>
      </c>
      <c r="F20" s="3">
        <f t="shared" si="0"/>
        <v>0.28601080527573874</v>
      </c>
      <c r="H20" s="5">
        <f>+'Rev, Exp, Cha Unrestricted'!H19+'Rev, Exp, Cha Federal Restrict'!H19+'Rev, Exp, Cha State Restr '!H19+'Rev, Exp, Cha Local Restr '!H19+'Rev, Exp, Cha Debt Service'!H16</f>
        <v>405869.64</v>
      </c>
      <c r="J20" s="3">
        <f>+(D20-H20)/H20+1</f>
        <v>1.121730341791517</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2863012.74</v>
      </c>
      <c r="F23" s="3">
        <f t="shared" si="0"/>
        <v>0.5742849732576556</v>
      </c>
      <c r="H23" s="5">
        <f>+'Rev, Exp, Cha Unrestricted'!H22+'Rev, Exp, Cha Federal Restrict'!H22+'Rev, Exp, Cha State Restr '!H22+'Rev, Exp, Cha Local Restr '!H22+'Rev, Exp, Cha Debt Service'!H19</f>
        <v>2816639.57</v>
      </c>
      <c r="J23" s="3">
        <f>+(D23-H23)/H23+1</f>
        <v>1.0164640057229617</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-69884.03</v>
      </c>
      <c r="F26" s="3">
        <f t="shared" ref="F26:F33" si="1">+(D26-B26)/B26+1</f>
        <v>0.23294676666666669</v>
      </c>
      <c r="H26" s="5">
        <f>+'Rev, Exp, Cha Unrestricted'!H25+'Rev, Exp, Cha Federal Restrict'!H25+'Rev, Exp, Cha State Restr '!H25+'Rev, Exp, Cha Local Restr '!H25+'Rev, Exp, Cha Debt Service'!H22</f>
        <v>-22204.74</v>
      </c>
      <c r="J26" s="3">
        <f t="shared" ref="J26:J33" si="2">+(D26-H26)/H26+1</f>
        <v>3.147257297315798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196139.88</v>
      </c>
      <c r="F28" s="3">
        <f t="shared" si="1"/>
        <v>0.45280952622806248</v>
      </c>
      <c r="H28" s="5">
        <f>+'Rev, Exp, Cha Unrestricted'!H27+'Rev, Exp, Cha Federal Restrict'!H27+'Rev, Exp, Cha State Restr '!H27+'Rev, Exp, Cha Local Restr '!H27+'Rev, Exp, Cha Debt Service'!H24</f>
        <v>165412.39000000001</v>
      </c>
      <c r="J28" s="3">
        <f t="shared" si="2"/>
        <v>1.1857629286415605</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800001</v>
      </c>
      <c r="C30" s="6"/>
      <c r="D30" s="5">
        <f>+'Rev, Exp, Cha Unrestricted'!D28+'Rev, Exp, Cha Federal Restrict'!D28+'Rev, Exp, Cha State Restr '!D28+'Rev, Exp, Cha Local Restr '!D28+'Rev, Exp, Cha Debt Service'!D26</f>
        <v>153793.49000000002</v>
      </c>
      <c r="F30" s="3">
        <f t="shared" si="1"/>
        <v>0.19224162219797225</v>
      </c>
      <c r="H30" s="5">
        <f>+'Rev, Exp, Cha Unrestricted'!H28+'Rev, Exp, Cha Federal Restrict'!H28+'Rev, Exp, Cha State Restr '!H28+'Rev, Exp, Cha Local Restr '!H28+'Rev, Exp, Cha Debt Service'!H26</f>
        <v>73979.87000000001</v>
      </c>
      <c r="J30" s="3">
        <f t="shared" si="2"/>
        <v>2.0788559103983286</v>
      </c>
      <c r="K30" s="16" t="s">
        <v>127</v>
      </c>
    </row>
    <row r="31" spans="1:13" x14ac:dyDescent="0.25">
      <c r="A31" s="4" t="s">
        <v>64</v>
      </c>
      <c r="B31" s="6">
        <f>+'Rev, Exp, Cha Auxiliary'!B13</f>
        <v>2447900</v>
      </c>
      <c r="C31" s="6"/>
      <c r="D31" s="5">
        <f>+'Rev, Exp, Cha Auxiliary'!D13</f>
        <v>450036.62</v>
      </c>
      <c r="F31" s="3">
        <f t="shared" si="1"/>
        <v>0.18384599861105444</v>
      </c>
      <c r="H31" s="5">
        <f>+'Rev, Exp, Cha Auxiliary'!H13</f>
        <v>238138.2</v>
      </c>
      <c r="J31" s="3">
        <f t="shared" si="2"/>
        <v>1.8898128061772532</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18063.86</v>
      </c>
      <c r="F32" s="3">
        <f t="shared" si="1"/>
        <v>0.15866368028107158</v>
      </c>
      <c r="H32" s="5">
        <f>+'Rev, Exp, Cha Unrestricted'!H30+'Rev, Exp, Cha Federal Restrict'!H30+'Rev, Exp, Cha State Restr '!H30+'Rev, Exp, Cha Local Restr '!H30+'Rev, Exp, Cha Debt Service'!H28</f>
        <v>27605.200000000001</v>
      </c>
      <c r="J32" s="3">
        <f t="shared" si="2"/>
        <v>0.65436439511396405</v>
      </c>
      <c r="K32" s="16" t="s">
        <v>129</v>
      </c>
    </row>
    <row r="33" spans="1:11" x14ac:dyDescent="0.25">
      <c r="A33" s="4" t="s">
        <v>63</v>
      </c>
      <c r="B33" s="6">
        <f>+'Rev, Exp, Cha Unrestricted'!B31+'Rev, Exp, Cha Federal Restrict'!B31+'Rev, Exp, Cha State Restr '!B31+'Rev, Exp, Cha Local Restr '!B31+'Rev, Exp, Cha Debt Service'!B29</f>
        <v>3254261</v>
      </c>
      <c r="C33" s="6"/>
      <c r="D33" s="5">
        <f>+'Rev, Exp, Cha Unrestricted'!D31+'Rev, Exp, Cha Federal Restrict'!D31+'Rev, Exp, Cha State Restr '!D31+'Rev, Exp, Cha Local Restr '!D31+'Rev, Exp, Cha Debt Service'!D29</f>
        <v>3276635.75</v>
      </c>
      <c r="F33" s="3">
        <f t="shared" si="1"/>
        <v>1.0068755241205301</v>
      </c>
      <c r="H33" s="5">
        <f>+'Rev, Exp, Cha Unrestricted'!H31+'Rev, Exp, Cha Federal Restrict'!H31+'Rev, Exp, Cha State Restr '!H31+'Rev, Exp, Cha Local Restr '!H31+'Rev, Exp, Cha Debt Service'!H29</f>
        <v>2801008.67</v>
      </c>
      <c r="J33" s="3">
        <f t="shared" si="2"/>
        <v>1.1698056436219457</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1033150</v>
      </c>
      <c r="C35" s="6"/>
      <c r="D35" s="5">
        <f>+'Rev, Exp, Cha Unrestricted'!D33+'Rev, Exp, Cha Federal Restrict'!D33+'Rev, Exp, Cha State Restr '!D33+'Rev, Exp, Cha Local Restr '!D33+'Rev, Exp, Cha Debt Service'!D31</f>
        <v>1738095.08</v>
      </c>
      <c r="F35" s="3">
        <f t="shared" ref="F35:F38" si="3">+(D35-B35)/B35+1</f>
        <v>1.6823259739631227</v>
      </c>
      <c r="H35" s="5">
        <f>+'Rev, Exp, Cha Unrestricted'!H33+'Rev, Exp, Cha Federal Restrict'!H33+'Rev, Exp, Cha State Restr '!H33+'Rev, Exp, Cha Local Restr '!H33+'Rev, Exp, Cha Debt Service'!H31</f>
        <v>907993.39</v>
      </c>
      <c r="J35" s="3">
        <f t="shared" ref="J35:J38" si="4">+(D35-H35)/H35+1</f>
        <v>1.9142155649392998</v>
      </c>
      <c r="K35" s="16" t="s">
        <v>140</v>
      </c>
    </row>
    <row r="36" spans="1:11" x14ac:dyDescent="0.25">
      <c r="A36" s="10" t="s">
        <v>52</v>
      </c>
      <c r="B36" s="6">
        <f>+'Rev, Exp, Cha Unrestricted'!B34+'Rev, Exp, Cha Federal Restrict'!B34+'Rev, Exp, Cha State Restr '!B34+'Rev, Exp, Cha Local Restr '!B34+'Rev, Exp, Cha Debt Service'!B32</f>
        <v>34244</v>
      </c>
      <c r="C36" s="6"/>
      <c r="D36" s="5">
        <f>+'Rev, Exp, Cha Unrestricted'!D34+'Rev, Exp, Cha Federal Restrict'!D34+'Rev, Exp, Cha State Restr '!D34+'Rev, Exp, Cha Local Restr '!D34+'Rev, Exp, Cha Debt Service'!D32</f>
        <v>181863.04000000001</v>
      </c>
      <c r="F36" s="3">
        <f t="shared" si="3"/>
        <v>5.3108001401705414</v>
      </c>
      <c r="H36" s="5">
        <f>+'Rev, Exp, Cha Unrestricted'!H34+'Rev, Exp, Cha Federal Restrict'!H34+'Rev, Exp, Cha State Restr '!H34+'Rev, Exp, Cha Local Restr '!H34+'Rev, Exp, Cha Debt Service'!H32</f>
        <v>10685.42</v>
      </c>
      <c r="J36" s="3">
        <f t="shared" si="4"/>
        <v>17.019737174579941</v>
      </c>
      <c r="K36" s="16" t="s">
        <v>141</v>
      </c>
    </row>
    <row r="37" spans="1:11" ht="16.5" x14ac:dyDescent="0.35">
      <c r="A37" s="10" t="s">
        <v>54</v>
      </c>
      <c r="B37" s="26">
        <f>+'Rev, Exp, Cha Unrestricted'!B35+'Rev, Exp, Cha Federal Restrict'!B35+'Rev, Exp, Cha State Restr '!B35+'Rev, Exp, Cha Local Restr '!B35+'Rev, Exp, Cha Debt Service'!B33</f>
        <v>281659</v>
      </c>
      <c r="C37" s="6"/>
      <c r="D37" s="8">
        <f>+'Rev, Exp, Cha Unrestricted'!D35+'Rev, Exp, Cha Federal Restrict'!D35+'Rev, Exp, Cha State Restr '!D35+'Rev, Exp, Cha Local Restr '!D35+'Rev, Exp, Cha Debt Service'!D33</f>
        <v>191108.18</v>
      </c>
      <c r="F37" s="3">
        <f t="shared" si="3"/>
        <v>0.6785090481752758</v>
      </c>
      <c r="H37" s="8">
        <f>+'Rev, Exp, Cha Unrestricted'!H35+'Rev, Exp, Cha Federal Restrict'!H35+'Rev, Exp, Cha State Restr '!H35+'Rev, Exp, Cha Local Restr '!H35+'Rev, Exp, Cha Debt Service'!H33</f>
        <v>36683.31</v>
      </c>
      <c r="J37" s="3">
        <f t="shared" si="4"/>
        <v>5.2096765531790892</v>
      </c>
      <c r="K37" s="16" t="s">
        <v>142</v>
      </c>
    </row>
    <row r="38" spans="1:11" ht="16.5" x14ac:dyDescent="0.35">
      <c r="A38" s="56" t="s">
        <v>55</v>
      </c>
      <c r="B38" s="26">
        <f>SUM(B11:B37)</f>
        <v>41198785</v>
      </c>
      <c r="C38" s="6"/>
      <c r="D38" s="8">
        <f>SUM(D11:D37)</f>
        <v>15892419.859999999</v>
      </c>
      <c r="F38" s="3">
        <f t="shared" si="3"/>
        <v>0.3857497219881606</v>
      </c>
      <c r="H38" s="8">
        <f>SUM(H11:H37)</f>
        <v>12860322.669999998</v>
      </c>
      <c r="J38" s="3">
        <f t="shared" si="4"/>
        <v>1.2357714707324681</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11829649</v>
      </c>
      <c r="C41" s="6"/>
      <c r="D41" s="5">
        <f>+'Rev, Exp, Cha Unrestricted'!D39+'Rev, Exp, Cha Federal Restrict'!D39+'Rev, Exp, Cha State Restr '!D39+'Rev, Exp, Cha Local Restr '!D39</f>
        <v>3916549.72</v>
      </c>
      <c r="F41" s="3">
        <f t="shared" ref="F41:F52" si="5">+(D41-B41)/B41+1</f>
        <v>0.33107911485793029</v>
      </c>
      <c r="H41" s="5">
        <f>+'Rev, Exp, Cha Unrestricted'!H39+'Rev, Exp, Cha Federal Restrict'!H39+'Rev, Exp, Cha State Restr '!H39+'Rev, Exp, Cha Local Restr '!H39</f>
        <v>3461662.8</v>
      </c>
      <c r="J41" s="3">
        <f t="shared" ref="J41:J49" si="6">+(D41-H41)/H41+1</f>
        <v>1.1314070567474106</v>
      </c>
      <c r="K41" s="16" t="s">
        <v>143</v>
      </c>
    </row>
    <row r="42" spans="1:11" x14ac:dyDescent="0.25">
      <c r="A42" s="4" t="s">
        <v>58</v>
      </c>
      <c r="B42" s="6">
        <f>+'Rev, Exp, Cha Unrestricted'!B40+'Rev, Exp, Cha Federal Restrict'!B40+'Rev, Exp, Cha State Restr '!B40+'Rev, Exp, Cha Local Restr '!B40</f>
        <v>516211</v>
      </c>
      <c r="C42" s="6"/>
      <c r="D42" s="5">
        <f>+'Rev, Exp, Cha Unrestricted'!D40+'Rev, Exp, Cha Federal Restrict'!D40+'Rev, Exp, Cha State Restr '!D40+'Rev, Exp, Cha Local Restr '!D40</f>
        <v>73535.3</v>
      </c>
      <c r="F42" s="3">
        <f t="shared" si="5"/>
        <v>0.14245202058848028</v>
      </c>
      <c r="H42" s="5">
        <f>+'Rev, Exp, Cha Unrestricted'!H40+'Rev, Exp, Cha Federal Restrict'!H40+'Rev, Exp, Cha State Restr '!H40+'Rev, Exp, Cha Local Restr '!H40</f>
        <v>65162.87</v>
      </c>
      <c r="J42" s="3">
        <f t="shared" si="6"/>
        <v>1.128484672329503</v>
      </c>
      <c r="K42" s="16" t="s">
        <v>146</v>
      </c>
    </row>
    <row r="43" spans="1:11" x14ac:dyDescent="0.25">
      <c r="A43" s="4" t="s">
        <v>59</v>
      </c>
      <c r="B43" s="6">
        <f>+'Rev, Exp, Cha Unrestricted'!B41+'Rev, Exp, Cha Federal Restrict'!B41+'Rev, Exp, Cha State Restr '!B41+'Rev, Exp, Cha Local Restr '!B41</f>
        <v>3307368</v>
      </c>
      <c r="C43" s="6"/>
      <c r="D43" s="5">
        <f>+'Rev, Exp, Cha Unrestricted'!D41+'Rev, Exp, Cha Federal Restrict'!D41+'Rev, Exp, Cha State Restr '!D41+'Rev, Exp, Cha Local Restr '!D41</f>
        <v>914841.29999999993</v>
      </c>
      <c r="F43" s="3">
        <f t="shared" si="5"/>
        <v>0.27660704826315063</v>
      </c>
      <c r="H43" s="5">
        <f>+'Rev, Exp, Cha Unrestricted'!H41+'Rev, Exp, Cha Federal Restrict'!H41+'Rev, Exp, Cha State Restr '!H41+'Rev, Exp, Cha Local Restr '!H41</f>
        <v>1087283.6099999999</v>
      </c>
      <c r="J43" s="3">
        <f t="shared" si="6"/>
        <v>0.84140080066138401</v>
      </c>
      <c r="K43" s="16" t="s">
        <v>151</v>
      </c>
    </row>
    <row r="44" spans="1:11" x14ac:dyDescent="0.25">
      <c r="A44" s="4" t="s">
        <v>60</v>
      </c>
      <c r="B44" s="6">
        <f>+'Rev, Exp, Cha Unrestricted'!B42+'Rev, Exp, Cha Federal Restrict'!B42+'Rev, Exp, Cha State Restr '!B42+'Rev, Exp, Cha Local Restr '!B42</f>
        <v>2776590</v>
      </c>
      <c r="C44" s="6"/>
      <c r="D44" s="5">
        <f>+'Rev, Exp, Cha Unrestricted'!D42+'Rev, Exp, Cha Federal Restrict'!D42+'Rev, Exp, Cha State Restr '!D42+'Rev, Exp, Cha Local Restr '!D42</f>
        <v>990481.82</v>
      </c>
      <c r="F44" s="3">
        <f t="shared" si="5"/>
        <v>0.35672599123385151</v>
      </c>
      <c r="H44" s="5">
        <f>+'Rev, Exp, Cha Unrestricted'!H42+'Rev, Exp, Cha Federal Restrict'!H42+'Rev, Exp, Cha State Restr '!H42+'Rev, Exp, Cha Local Restr '!H42</f>
        <v>926612.67</v>
      </c>
      <c r="J44" s="3">
        <f t="shared" si="6"/>
        <v>1.0689275595594867</v>
      </c>
      <c r="K44" s="16" t="s">
        <v>155</v>
      </c>
    </row>
    <row r="45" spans="1:11" x14ac:dyDescent="0.25">
      <c r="A45" s="4" t="s">
        <v>61</v>
      </c>
      <c r="B45" s="6">
        <f>+'Rev, Exp, Cha Unrestricted'!B43+'Rev, Exp, Cha Federal Restrict'!B43+'Rev, Exp, Cha State Restr '!B43+'Rev, Exp, Cha Local Restr '!B43</f>
        <v>7033619</v>
      </c>
      <c r="C45" s="6"/>
      <c r="D45" s="5">
        <f>+'Rev, Exp, Cha Unrestricted'!D43+'Rev, Exp, Cha Federal Restrict'!D43+'Rev, Exp, Cha State Restr '!D43+'Rev, Exp, Cha Local Restr '!D43</f>
        <v>2863824.06</v>
      </c>
      <c r="F45" s="3">
        <f t="shared" si="5"/>
        <v>0.40716223895550785</v>
      </c>
      <c r="H45" s="5">
        <f>+'Rev, Exp, Cha Unrestricted'!H43+'Rev, Exp, Cha Federal Restrict'!H43+'Rev, Exp, Cha State Restr '!H43+'Rev, Exp, Cha Local Restr '!H43</f>
        <v>1974461.24</v>
      </c>
      <c r="J45" s="3">
        <f t="shared" si="6"/>
        <v>1.4504331622128981</v>
      </c>
      <c r="K45" s="16" t="s">
        <v>160</v>
      </c>
    </row>
    <row r="46" spans="1:11" x14ac:dyDescent="0.25">
      <c r="A46" s="4" t="s">
        <v>62</v>
      </c>
      <c r="B46" s="6">
        <f>+'Rev, Exp, Cha Unrestricted'!B44+'Rev, Exp, Cha Federal Restrict'!B44+'Rev, Exp, Cha State Restr '!B44+'Rev, Exp, Cha Local Restr '!B44</f>
        <v>4835862</v>
      </c>
      <c r="C46" s="6"/>
      <c r="D46" s="5">
        <f>+'Rev, Exp, Cha Unrestricted'!D44+'Rev, Exp, Cha Federal Restrict'!D44+'Rev, Exp, Cha State Restr '!D44+'Rev, Exp, Cha Local Restr '!D44</f>
        <v>1825600.87</v>
      </c>
      <c r="F46" s="3">
        <f t="shared" si="5"/>
        <v>0.37751302042944979</v>
      </c>
      <c r="H46" s="5">
        <f>+'Rev, Exp, Cha Unrestricted'!H44+'Rev, Exp, Cha Federal Restrict'!H44+'Rev, Exp, Cha State Restr '!H44+'Rev, Exp, Cha Local Restr '!H44</f>
        <v>1548292.02</v>
      </c>
      <c r="J46" s="3">
        <f t="shared" si="6"/>
        <v>1.1791062967566028</v>
      </c>
      <c r="K46" s="16" t="s">
        <v>176</v>
      </c>
    </row>
    <row r="47" spans="1:11" x14ac:dyDescent="0.25">
      <c r="A47" s="4" t="s">
        <v>63</v>
      </c>
      <c r="B47" s="6">
        <f>+'Rev, Exp, Cha Unrestricted'!B45+'Rev, Exp, Cha Federal Restrict'!B45+'Rev, Exp, Cha State Restr '!B45+'Rev, Exp, Cha Local Restr '!B45</f>
        <v>3519258</v>
      </c>
      <c r="C47" s="6"/>
      <c r="D47" s="5">
        <f>+'Rev, Exp, Cha Unrestricted'!D45+'Rev, Exp, Cha Federal Restrict'!D45+'Rev, Exp, Cha State Restr '!D45+'Rev, Exp, Cha Local Restr '!D45</f>
        <v>3571846.32</v>
      </c>
      <c r="F47" s="3">
        <f t="shared" si="5"/>
        <v>1.0149430135556983</v>
      </c>
      <c r="H47" s="5">
        <f>+'Rev, Exp, Cha Unrestricted'!H45+'Rev, Exp, Cha Federal Restrict'!H45+'Rev, Exp, Cha State Restr '!H45+'Rev, Exp, Cha Local Restr '!H45</f>
        <v>2977209.05</v>
      </c>
      <c r="J47" s="3">
        <f t="shared" si="6"/>
        <v>1.1997297670447429</v>
      </c>
      <c r="K47" s="16" t="s">
        <v>183</v>
      </c>
    </row>
    <row r="48" spans="1:11" x14ac:dyDescent="0.25">
      <c r="A48" s="4" t="s">
        <v>64</v>
      </c>
      <c r="B48" s="6">
        <f>+'Rev, Exp, Cha Auxiliary'!B30</f>
        <v>3024106</v>
      </c>
      <c r="C48" s="6"/>
      <c r="D48" s="5">
        <f>+'Rev, Exp, Cha Auxiliary'!D30</f>
        <v>637793.77</v>
      </c>
      <c r="F48" s="3">
        <f t="shared" si="5"/>
        <v>0.21090324545502048</v>
      </c>
      <c r="H48" s="5">
        <f>+'Rev, Exp, Cha Auxiliary'!H30</f>
        <v>671257.78999999992</v>
      </c>
      <c r="J48" s="3">
        <f t="shared" si="6"/>
        <v>0.9501472899107809</v>
      </c>
      <c r="K48" s="16" t="s">
        <v>189</v>
      </c>
    </row>
    <row r="49" spans="1:11" x14ac:dyDescent="0.25">
      <c r="A49" s="4" t="s">
        <v>76</v>
      </c>
      <c r="B49" s="6">
        <f>+'Rev, Exp, Cha Unrestricted'!B47+'Rev, Exp, Cha Federal Restrict'!B47+'Rev, Exp, Cha State Restr '!B47+'Rev, Exp, Cha Local Restr '!B47</f>
        <v>1162307</v>
      </c>
      <c r="C49" s="6"/>
      <c r="D49" s="5">
        <f>+'Rev, Exp, Cha Unrestricted'!D47+'Rev, Exp, Cha Federal Restrict'!D47+'Rev, Exp, Cha State Restr '!D47+'Rev, Exp, Cha Local Restr '!D47</f>
        <v>311927.11</v>
      </c>
      <c r="F49" s="3">
        <f t="shared" si="5"/>
        <v>0.26836895071611888</v>
      </c>
      <c r="H49" s="5">
        <f>+'Rev, Exp, Cha Unrestricted'!H47+'Rev, Exp, Cha Federal Restrict'!H47+'Rev, Exp, Cha State Restr '!H47+'Rev, Exp, Cha Local Restr '!H47</f>
        <v>401817.85</v>
      </c>
      <c r="J49" s="3">
        <f t="shared" si="6"/>
        <v>0.77628982883662334</v>
      </c>
      <c r="K49" s="16" t="s">
        <v>191</v>
      </c>
    </row>
    <row r="50" spans="1:11" x14ac:dyDescent="0.25">
      <c r="A50" s="4" t="s">
        <v>50</v>
      </c>
      <c r="B50" s="6">
        <f>+'Rev, Exp, Cha Debt Service'!B40</f>
        <v>3049760</v>
      </c>
      <c r="C50" s="6"/>
      <c r="D50" s="5">
        <f>+'Rev, Exp, Cha Debt Service'!D40</f>
        <v>0</v>
      </c>
      <c r="F50" s="3">
        <f t="shared" si="5"/>
        <v>0</v>
      </c>
      <c r="H50" s="5">
        <f>+'Rev, Exp, Cha Debt Service'!H40</f>
        <v>0</v>
      </c>
      <c r="J50" s="3">
        <v>0</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41063781</v>
      </c>
      <c r="C52" s="6"/>
      <c r="D52" s="8">
        <f>SUM(D41:D51)</f>
        <v>15106400.27</v>
      </c>
      <c r="F52" s="3">
        <f t="shared" si="5"/>
        <v>0.36787650581908182</v>
      </c>
      <c r="H52" s="8">
        <f>SUM(H41:H51)</f>
        <v>13113759.899999997</v>
      </c>
      <c r="J52" s="3">
        <f t="shared" ref="J52" si="7">+(D52-H52)/H52+1</f>
        <v>1.1519503472074399</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306996</v>
      </c>
      <c r="C55" s="6"/>
      <c r="D55" s="5">
        <f>+'Rev, Exp, Cha Unrestricted'!D53+'Rev, Exp, Cha Federal Restrict'!D52+'Rev, Exp, Cha State Restr '!D52+'Rev, Exp, Cha Local Restr '!D52+'Rev, Exp, Cha Auxiliary'!D33+'Rev, Exp, Cha Debt Service'!D43</f>
        <v>122476</v>
      </c>
      <c r="F55" s="3">
        <f t="shared" ref="F55:F56" si="8">+(D55-B55)/B55+1</f>
        <v>0.39894982345046837</v>
      </c>
      <c r="H55" s="5">
        <f>+'Rev, Exp, Cha Unrestricted'!H53+'Rev, Exp, Cha Federal Restrict'!H52+'Rev, Exp, Cha State Restr '!H52+'Rev, Exp, Cha Local Restr '!H52+'Rev, Exp, Cha Auxiliary'!H33+'Rev, Exp, Cha Debt Service'!H43</f>
        <v>138813.91</v>
      </c>
      <c r="J55" s="3">
        <f t="shared" ref="J55:J56" si="9">+(D55-H55)/H55+1</f>
        <v>0.88230350978515049</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-564476</v>
      </c>
      <c r="F56" s="3">
        <f t="shared" si="8"/>
        <v>1.2770950226244344</v>
      </c>
      <c r="H56" s="8">
        <f>+'Rev, Exp, Cha Unrestricted'!H54+'Rev, Exp, Cha Federal Restrict'!H53+'Rev, Exp, Cha State Restr '!H53+'Rev, Exp, Cha Local Restr '!H53+'Rev, Exp, Cha Debt Service'!H44</f>
        <v>-580813</v>
      </c>
      <c r="J56" s="3">
        <f t="shared" si="9"/>
        <v>0.97187218605644154</v>
      </c>
    </row>
    <row r="57" spans="1:11" ht="16.5" x14ac:dyDescent="0.35">
      <c r="A57" s="56" t="s">
        <v>55</v>
      </c>
      <c r="B57" s="26">
        <f>SUM(B55:B56)</f>
        <v>-135004</v>
      </c>
      <c r="C57" s="6"/>
      <c r="D57" s="8">
        <f>SUM(D55:D56)</f>
        <v>-442000</v>
      </c>
      <c r="F57" s="3"/>
      <c r="G57" s="26">
        <f>SUM(G55:G56)</f>
        <v>0</v>
      </c>
      <c r="H57" s="8">
        <f>SUM(H55:H56)</f>
        <v>-441999.08999999997</v>
      </c>
      <c r="J57" s="3"/>
    </row>
    <row r="58" spans="1:11" ht="3.95" customHeight="1" x14ac:dyDescent="0.25">
      <c r="B58" s="6"/>
      <c r="C58" s="6"/>
      <c r="D58" s="6"/>
      <c r="F58" s="3"/>
      <c r="H58" s="6"/>
      <c r="J58" s="3"/>
    </row>
    <row r="59" spans="1:11" ht="16.5" x14ac:dyDescent="0.35">
      <c r="A59" s="4" t="s">
        <v>397</v>
      </c>
      <c r="B59" s="34">
        <f>+B38-B52+B57</f>
        <v>0</v>
      </c>
      <c r="C59" s="6"/>
      <c r="D59" s="9">
        <f>+D38-D52+D57</f>
        <v>344019.58999999985</v>
      </c>
      <c r="F59" s="3"/>
      <c r="H59" s="9">
        <f>+H38-H52+H57</f>
        <v>-695436.31999999855</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N50" sqref="N50"/>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November 30, 2023</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4" zoomScaleNormal="100" workbookViewId="0">
      <selection activeCell="N50" sqref="N50"/>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November 30, 2023</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44895</v>
      </c>
      <c r="K7" s="11"/>
    </row>
    <row r="8" spans="1:11" s="1" customFormat="1" x14ac:dyDescent="0.25">
      <c r="A8" s="4"/>
      <c r="B8" s="22" t="s">
        <v>33</v>
      </c>
      <c r="C8" s="80"/>
      <c r="D8" s="28" t="s">
        <v>35</v>
      </c>
      <c r="E8" s="87"/>
      <c r="F8" s="22" t="s">
        <v>33</v>
      </c>
      <c r="G8" s="87"/>
      <c r="H8" s="24">
        <f>+'Revenues, Expenditures, Changes'!H9</f>
        <v>44895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2667222.92</v>
      </c>
      <c r="E10" s="4"/>
      <c r="F10" s="3">
        <f>+(D10-B10)/B10+1</f>
        <v>0.4999999850031287</v>
      </c>
      <c r="G10" s="4"/>
      <c r="H10" s="32">
        <v>1709202</v>
      </c>
      <c r="I10" s="4"/>
      <c r="J10" s="3">
        <f t="shared" ref="J10" si="0">+(D10-H10)/H10+1</f>
        <v>1.5605077223171984</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401566</v>
      </c>
      <c r="C12" s="6"/>
      <c r="D12" s="5">
        <v>401567</v>
      </c>
      <c r="E12" s="4"/>
      <c r="F12" s="3">
        <f>+(D12-B12)/B12+1</f>
        <v>1.0000024902506686</v>
      </c>
      <c r="G12" s="4"/>
      <c r="H12" s="5">
        <v>362406.41</v>
      </c>
      <c r="I12" s="4"/>
      <c r="J12" s="3">
        <f t="shared" ref="J12:J13" si="1">+(D12-H12)/H12+1</f>
        <v>1.1080571119037326</v>
      </c>
      <c r="K12" s="11"/>
    </row>
    <row r="13" spans="1:11" s="1" customFormat="1" x14ac:dyDescent="0.25">
      <c r="A13" s="10" t="s">
        <v>94</v>
      </c>
      <c r="B13" s="6">
        <v>139908</v>
      </c>
      <c r="C13" s="6"/>
      <c r="D13" s="5">
        <v>139908.32</v>
      </c>
      <c r="E13" s="4"/>
      <c r="F13" s="3">
        <f>+(D13-B13)/B13+1</f>
        <v>1.0000022872173142</v>
      </c>
      <c r="G13" s="4"/>
      <c r="H13" s="5">
        <v>128815.65</v>
      </c>
      <c r="I13" s="4"/>
      <c r="J13" s="3">
        <f t="shared" si="1"/>
        <v>1.0861127510515998</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829700.62</v>
      </c>
      <c r="E15" s="4"/>
      <c r="F15" s="3">
        <f>+(D15-B15)/B15+1</f>
        <v>6.0378775562718534E-2</v>
      </c>
      <c r="G15" s="4"/>
      <c r="H15" s="5">
        <v>694900.14</v>
      </c>
      <c r="I15" s="4"/>
      <c r="J15" s="3">
        <f t="shared" ref="J15" si="2">+(D15-H15)/H15+1</f>
        <v>1.1939853976716712</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2260157.09</v>
      </c>
      <c r="E18" s="4"/>
      <c r="F18" s="3">
        <f>+(D18-B18)/B18+1</f>
        <v>0.52855361300918569</v>
      </c>
      <c r="G18" s="4"/>
      <c r="H18" s="5">
        <v>2373461.11</v>
      </c>
      <c r="I18" s="4"/>
      <c r="J18" s="3">
        <f t="shared" ref="J18:J22" si="3">+(D18-H18)/H18+1</f>
        <v>0.95226211227029545</v>
      </c>
      <c r="K18" s="11"/>
    </row>
    <row r="19" spans="1:11" s="1" customFormat="1" x14ac:dyDescent="0.25">
      <c r="A19" s="10" t="s">
        <v>43</v>
      </c>
      <c r="B19" s="6">
        <f>515915+196345+215000+35000+122400+496200+10955</f>
        <v>1591815</v>
      </c>
      <c r="C19" s="6"/>
      <c r="D19" s="5">
        <v>455276.29</v>
      </c>
      <c r="E19" s="4"/>
      <c r="F19" s="3">
        <f>+(D19-B19)/B19+1</f>
        <v>0.28601080527573874</v>
      </c>
      <c r="G19" s="4"/>
      <c r="H19" s="5">
        <v>405869.64</v>
      </c>
      <c r="I19" s="4"/>
      <c r="J19" s="3">
        <f t="shared" si="3"/>
        <v>1.121730341791517</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2863012.74</v>
      </c>
      <c r="E22" s="4"/>
      <c r="F22" s="3">
        <f>+(D22-B22)/B22+1</f>
        <v>0.5742849732576556</v>
      </c>
      <c r="G22" s="4"/>
      <c r="H22" s="5">
        <v>2816639.57</v>
      </c>
      <c r="I22" s="4"/>
      <c r="J22" s="3">
        <f t="shared" si="3"/>
        <v>1.0164640057229617</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-69884.03</v>
      </c>
      <c r="E25" s="4"/>
      <c r="F25" s="3">
        <f>+(D25-B25)/B25+1</f>
        <v>0.23294676666666669</v>
      </c>
      <c r="G25" s="4"/>
      <c r="H25" s="5">
        <v>-22204.74</v>
      </c>
      <c r="I25" s="4"/>
      <c r="J25" s="3">
        <f t="shared" ref="J25:J30" si="4">+(D25-H25)/H25+1</f>
        <v>3.147257297315798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196139.88</v>
      </c>
      <c r="E27" s="4"/>
      <c r="F27" s="3">
        <f>+(D27-B27)/B27+1</f>
        <v>0.45280952622806248</v>
      </c>
      <c r="G27" s="4"/>
      <c r="H27" s="5">
        <v>165412.39000000001</v>
      </c>
      <c r="I27" s="4"/>
      <c r="J27" s="3">
        <f t="shared" si="4"/>
        <v>1.1857629286415605</v>
      </c>
      <c r="K27" s="11"/>
    </row>
    <row r="28" spans="1:11" s="1" customFormat="1" x14ac:dyDescent="0.25">
      <c r="A28" s="4" t="s">
        <v>47</v>
      </c>
      <c r="B28" s="6">
        <v>800000</v>
      </c>
      <c r="C28" s="6"/>
      <c r="D28" s="5">
        <v>153781.47</v>
      </c>
      <c r="E28" s="4"/>
      <c r="F28" s="3">
        <f>+(D28-B28)/B28+1</f>
        <v>0.19222683749999991</v>
      </c>
      <c r="G28" s="4"/>
      <c r="H28" s="5">
        <v>73978.66</v>
      </c>
      <c r="I28" s="4"/>
      <c r="J28" s="3">
        <f t="shared" si="4"/>
        <v>2.0787274330191976</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17507.03</v>
      </c>
      <c r="E30" s="4"/>
      <c r="F30" s="3">
        <f>+(D30-B30)/B30+1</f>
        <v>0.15377277119016253</v>
      </c>
      <c r="G30" s="4"/>
      <c r="H30" s="5">
        <v>27605.200000000001</v>
      </c>
      <c r="I30" s="4"/>
      <c r="J30" s="3">
        <f t="shared" si="4"/>
        <v>0.6341931954849086</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263190</v>
      </c>
      <c r="C35" s="6"/>
      <c r="D35" s="33">
        <v>163376.54</v>
      </c>
      <c r="E35" s="4"/>
      <c r="F35" s="3">
        <f>+(D35-B35)/B35+1</f>
        <v>0.62075511987537524</v>
      </c>
      <c r="G35" s="4"/>
      <c r="H35" s="33">
        <v>22649.64</v>
      </c>
      <c r="I35" s="4"/>
      <c r="J35" s="3">
        <f t="shared" ref="J35:J36" si="8">+(D35-H35)/H35+1</f>
        <v>7.2132069207281013</v>
      </c>
      <c r="K35" s="38"/>
    </row>
    <row r="36" spans="1:11" s="1" customFormat="1" ht="16.5" x14ac:dyDescent="0.35">
      <c r="A36" s="80" t="s">
        <v>55</v>
      </c>
      <c r="B36" s="26">
        <f>SUM(B10:B35)</f>
        <v>31561000</v>
      </c>
      <c r="C36" s="6"/>
      <c r="D36" s="8">
        <f>SUM(D10:D35)</f>
        <v>10077765.870000001</v>
      </c>
      <c r="E36" s="4"/>
      <c r="F36" s="3">
        <f>+(D36-B36)/B36+1</f>
        <v>0.31931072748011791</v>
      </c>
      <c r="G36" s="4"/>
      <c r="H36" s="8">
        <f>SUM(H10:H35)</f>
        <v>8758735.6699999999</v>
      </c>
      <c r="I36" s="4"/>
      <c r="J36" s="3">
        <f t="shared" si="8"/>
        <v>1.1505959592453372</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11307015</v>
      </c>
      <c r="C39" s="6"/>
      <c r="D39" s="90">
        <v>3261493.83</v>
      </c>
      <c r="E39" s="4"/>
      <c r="F39" s="3">
        <f t="shared" ref="F39:F49" si="9">+(D39-B39)/B39+1</f>
        <v>0.28844870463159378</v>
      </c>
      <c r="G39" s="4"/>
      <c r="H39" s="90">
        <v>2959179.36</v>
      </c>
      <c r="I39" s="4"/>
      <c r="J39" s="3">
        <f t="shared" ref="J39:J50" si="10">+(D39-H39)/H39+1</f>
        <v>1.1021615905025777</v>
      </c>
      <c r="K39" s="11"/>
    </row>
    <row r="40" spans="1:11" s="1" customFormat="1" x14ac:dyDescent="0.25">
      <c r="A40" s="4" t="s">
        <v>58</v>
      </c>
      <c r="B40" s="6">
        <v>516211</v>
      </c>
      <c r="C40" s="6"/>
      <c r="D40" s="90">
        <v>73535.3</v>
      </c>
      <c r="E40" s="4"/>
      <c r="F40" s="3">
        <f t="shared" si="9"/>
        <v>0.14245202058848028</v>
      </c>
      <c r="G40" s="4"/>
      <c r="H40" s="90">
        <v>65162.87</v>
      </c>
      <c r="I40" s="4"/>
      <c r="J40" s="3">
        <f t="shared" si="10"/>
        <v>1.128484672329503</v>
      </c>
      <c r="K40" s="11"/>
    </row>
    <row r="41" spans="1:11" s="1" customFormat="1" x14ac:dyDescent="0.25">
      <c r="A41" s="4" t="s">
        <v>59</v>
      </c>
      <c r="B41" s="6">
        <v>3305291</v>
      </c>
      <c r="C41" s="6"/>
      <c r="D41" s="90">
        <v>907481.7</v>
      </c>
      <c r="E41" s="4"/>
      <c r="F41" s="3">
        <f t="shared" si="9"/>
        <v>0.27455425256051591</v>
      </c>
      <c r="G41" s="4"/>
      <c r="H41" s="90">
        <v>913742.11</v>
      </c>
      <c r="I41" s="4"/>
      <c r="J41" s="3">
        <f t="shared" si="10"/>
        <v>0.99314860294662344</v>
      </c>
      <c r="K41" s="11"/>
    </row>
    <row r="42" spans="1:11" s="1" customFormat="1" x14ac:dyDescent="0.25">
      <c r="A42" s="4" t="s">
        <v>60</v>
      </c>
      <c r="B42" s="6">
        <v>2546353</v>
      </c>
      <c r="C42" s="6"/>
      <c r="D42" s="90">
        <v>680562.72</v>
      </c>
      <c r="E42" s="4"/>
      <c r="F42" s="3">
        <f t="shared" si="9"/>
        <v>0.2672695890946778</v>
      </c>
      <c r="G42" s="4"/>
      <c r="H42" s="90">
        <v>682796.64</v>
      </c>
      <c r="I42" s="4"/>
      <c r="J42" s="3">
        <f t="shared" si="10"/>
        <v>0.99672827915497642</v>
      </c>
      <c r="K42" s="11"/>
    </row>
    <row r="43" spans="1:11" s="1" customFormat="1" x14ac:dyDescent="0.25">
      <c r="A43" s="4" t="s">
        <v>61</v>
      </c>
      <c r="B43" s="6">
        <v>6702704</v>
      </c>
      <c r="C43" s="6"/>
      <c r="D43" s="90">
        <v>2002244.89</v>
      </c>
      <c r="E43" s="4"/>
      <c r="F43" s="3">
        <f t="shared" si="9"/>
        <v>0.29872196206187829</v>
      </c>
      <c r="G43" s="4"/>
      <c r="H43" s="90">
        <v>1961589.73</v>
      </c>
      <c r="I43" s="4"/>
      <c r="J43" s="3">
        <f t="shared" si="10"/>
        <v>1.0207256182973592</v>
      </c>
      <c r="K43" s="11"/>
    </row>
    <row r="44" spans="1:11" s="1" customFormat="1" x14ac:dyDescent="0.25">
      <c r="A44" s="4" t="s">
        <v>62</v>
      </c>
      <c r="B44" s="6">
        <v>4835862</v>
      </c>
      <c r="C44" s="6"/>
      <c r="D44" s="90">
        <v>1825600.87</v>
      </c>
      <c r="E44" s="4"/>
      <c r="F44" s="3">
        <f t="shared" si="9"/>
        <v>0.37751302042944979</v>
      </c>
      <c r="G44" s="4"/>
      <c r="H44" s="90">
        <v>1548292.02</v>
      </c>
      <c r="I44" s="4"/>
      <c r="J44" s="3">
        <f t="shared" si="10"/>
        <v>1.1791062967566028</v>
      </c>
      <c r="K44" s="11"/>
    </row>
    <row r="45" spans="1:11" s="1" customFormat="1" x14ac:dyDescent="0.25">
      <c r="A45" s="4" t="s">
        <v>63</v>
      </c>
      <c r="B45" s="6">
        <v>158000</v>
      </c>
      <c r="C45" s="6"/>
      <c r="D45" s="90">
        <v>58956.75</v>
      </c>
      <c r="E45" s="4"/>
      <c r="F45" s="3">
        <f t="shared" si="9"/>
        <v>0.37314398734177212</v>
      </c>
      <c r="G45" s="4"/>
      <c r="H45" s="90">
        <v>37385.56</v>
      </c>
      <c r="I45" s="4"/>
      <c r="J45" s="3">
        <f t="shared" si="10"/>
        <v>1.5769925607641024</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1162307</v>
      </c>
      <c r="C47" s="6"/>
      <c r="D47" s="5">
        <v>311927.11</v>
      </c>
      <c r="E47" s="4"/>
      <c r="F47" s="3">
        <v>0</v>
      </c>
      <c r="G47" s="4"/>
      <c r="H47" s="5">
        <v>401817.85</v>
      </c>
      <c r="I47" s="4"/>
      <c r="J47" s="3">
        <v>0</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30542794</v>
      </c>
      <c r="C50" s="6"/>
      <c r="D50" s="8">
        <f>SUM(D39:D49)</f>
        <v>9121803.1699999981</v>
      </c>
      <c r="E50" s="4"/>
      <c r="F50" s="3">
        <f>+(D50-B50)/B50+1</f>
        <v>0.2986564742570702</v>
      </c>
      <c r="G50" s="4"/>
      <c r="H50" s="8">
        <f>SUM(H39:H49)</f>
        <v>8569966.1399999987</v>
      </c>
      <c r="I50" s="4"/>
      <c r="J50" s="3">
        <f t="shared" si="10"/>
        <v>1.0643919731986244</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-564476</v>
      </c>
      <c r="E54" s="4"/>
      <c r="F54" s="3">
        <f>+(D54-B54)/B54+1</f>
        <v>1.2770950226244344</v>
      </c>
      <c r="G54" s="4"/>
      <c r="H54" s="33">
        <v>-580813</v>
      </c>
      <c r="I54" s="4"/>
      <c r="J54" s="3">
        <f t="shared" ref="J54:J55" si="12">+(D54-H54)/H54+1</f>
        <v>0.97187218605644154</v>
      </c>
      <c r="K54" s="11"/>
    </row>
    <row r="55" spans="1:11" s="1" customFormat="1" ht="16.5" x14ac:dyDescent="0.35">
      <c r="A55" s="80" t="s">
        <v>55</v>
      </c>
      <c r="B55" s="26">
        <f>SUM(B53:B54)</f>
        <v>-442000</v>
      </c>
      <c r="C55" s="6"/>
      <c r="D55" s="8">
        <f>SUM(D53:D54)</f>
        <v>-564476</v>
      </c>
      <c r="E55" s="4"/>
      <c r="F55" s="3">
        <f>+(D55-B55)/B55+1</f>
        <v>1.2770950226244344</v>
      </c>
      <c r="G55" s="26">
        <f>SUM(G53:G54)</f>
        <v>0</v>
      </c>
      <c r="H55" s="8">
        <f>SUM(H53:H54)</f>
        <v>-580813</v>
      </c>
      <c r="I55" s="4"/>
      <c r="J55" s="3">
        <f t="shared" si="12"/>
        <v>0.97187218605644154</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576206</v>
      </c>
      <c r="C57" s="6"/>
      <c r="D57" s="9">
        <f>+D36-D50+D55</f>
        <v>391486.70000000298</v>
      </c>
      <c r="E57" s="4"/>
      <c r="F57" s="4"/>
      <c r="G57" s="4"/>
      <c r="H57" s="9">
        <f>+H36-H50+H55</f>
        <v>-392043.46999999881</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N50" sqref="N50"/>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November 30, 2023</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44895</v>
      </c>
      <c r="K7" s="11"/>
    </row>
    <row r="8" spans="1:11" s="1" customFormat="1" x14ac:dyDescent="0.25">
      <c r="A8" s="4"/>
      <c r="B8" s="22" t="s">
        <v>33</v>
      </c>
      <c r="C8" s="80"/>
      <c r="D8" s="28" t="s">
        <v>35</v>
      </c>
      <c r="E8" s="87"/>
      <c r="F8" s="22" t="s">
        <v>33</v>
      </c>
      <c r="G8" s="87"/>
      <c r="H8" s="24">
        <f>+'Revenues, Expenditures, Changes'!H9</f>
        <v>44895</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3254261</v>
      </c>
      <c r="C31" s="6"/>
      <c r="D31" s="7">
        <v>3276635.75</v>
      </c>
      <c r="E31" s="4"/>
      <c r="F31" s="3">
        <f t="shared" si="0"/>
        <v>1.0068755241205301</v>
      </c>
      <c r="G31" s="4"/>
      <c r="H31" s="7">
        <v>2801008.67</v>
      </c>
      <c r="I31" s="4"/>
      <c r="J31" s="3">
        <f t="shared" ref="J31:J33" si="1">+D31/H31</f>
        <v>1.1698056436219457</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1033150</v>
      </c>
      <c r="C33" s="6"/>
      <c r="D33" s="97">
        <v>1738095.08</v>
      </c>
      <c r="E33" s="4"/>
      <c r="F33" s="3">
        <f>+(D33-B33)/B33+1</f>
        <v>1.6823259739631227</v>
      </c>
      <c r="G33" s="4"/>
      <c r="H33" s="8">
        <v>907993.39</v>
      </c>
      <c r="I33" s="4"/>
      <c r="J33" s="3">
        <f t="shared" si="1"/>
        <v>1.9142155649392998</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4287411</v>
      </c>
      <c r="C36" s="6"/>
      <c r="D36" s="83">
        <f>SUM(D10:D35)</f>
        <v>5014730.83</v>
      </c>
      <c r="E36" s="4"/>
      <c r="F36" s="3">
        <f>+(D36-B36)/B36+1</f>
        <v>1.1696407995407951</v>
      </c>
      <c r="G36" s="4"/>
      <c r="H36" s="8">
        <f>SUM(H10:H35)</f>
        <v>3709002.06</v>
      </c>
      <c r="I36" s="4"/>
      <c r="J36" s="3">
        <f t="shared" ref="J36" si="3">+D36/H36</f>
        <v>1.3520431503885442</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479248</v>
      </c>
      <c r="C39" s="6"/>
      <c r="D39" s="81">
        <v>577376.21</v>
      </c>
      <c r="E39" s="4"/>
      <c r="F39" s="3">
        <f t="shared" ref="F39:F47" si="4">+(D39-B39)/B39+1</f>
        <v>1.2047545529663137</v>
      </c>
      <c r="G39" s="4"/>
      <c r="H39" s="81">
        <v>478380.85</v>
      </c>
      <c r="I39" s="4"/>
      <c r="J39" s="3">
        <f t="shared" ref="J39:J49" si="5">+D39/H39</f>
        <v>1.2069383839256944</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2077</v>
      </c>
      <c r="C41" s="6"/>
      <c r="D41" s="81">
        <v>6862.1</v>
      </c>
      <c r="E41" s="4"/>
      <c r="F41" s="3">
        <f t="shared" si="4"/>
        <v>3.3038517091959561</v>
      </c>
      <c r="G41" s="4"/>
      <c r="H41" s="81">
        <v>172925</v>
      </c>
      <c r="I41" s="4"/>
      <c r="J41" s="3">
        <f t="shared" si="5"/>
        <v>3.968252132427353E-2</v>
      </c>
      <c r="K41" s="11"/>
    </row>
    <row r="42" spans="1:11" s="1" customFormat="1" x14ac:dyDescent="0.25">
      <c r="A42" s="4" t="s">
        <v>60</v>
      </c>
      <c r="B42" s="6">
        <v>230237</v>
      </c>
      <c r="C42" s="6"/>
      <c r="D42" s="81">
        <v>309919.09999999998</v>
      </c>
      <c r="E42" s="4"/>
      <c r="F42" s="3">
        <f t="shared" si="4"/>
        <v>1.3460872926593033</v>
      </c>
      <c r="G42" s="4"/>
      <c r="H42" s="81">
        <v>243816.03</v>
      </c>
      <c r="I42" s="4"/>
      <c r="J42" s="3">
        <f t="shared" si="5"/>
        <v>1.2711186380977493</v>
      </c>
      <c r="K42" s="11"/>
    </row>
    <row r="43" spans="1:11" s="1" customFormat="1" x14ac:dyDescent="0.25">
      <c r="A43" s="4" t="s">
        <v>61</v>
      </c>
      <c r="B43" s="6">
        <v>321588</v>
      </c>
      <c r="C43" s="6"/>
      <c r="D43" s="81">
        <v>843937.67</v>
      </c>
      <c r="E43" s="4"/>
      <c r="F43" s="3">
        <f t="shared" si="4"/>
        <v>2.6242822182419743</v>
      </c>
      <c r="G43" s="4"/>
      <c r="H43" s="81">
        <v>12871.51</v>
      </c>
      <c r="I43" s="4"/>
      <c r="J43" s="3">
        <f t="shared" si="5"/>
        <v>65.566329824550508</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3254261</v>
      </c>
      <c r="C45" s="6"/>
      <c r="D45" s="82">
        <v>3276635.75</v>
      </c>
      <c r="E45" s="4"/>
      <c r="F45" s="3">
        <f t="shared" si="4"/>
        <v>1.0068755241205301</v>
      </c>
      <c r="G45" s="4"/>
      <c r="H45" s="82">
        <v>2801008.67</v>
      </c>
      <c r="I45" s="4"/>
      <c r="J45" s="3">
        <f t="shared" si="5"/>
        <v>1.1698056436219457</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4287411</v>
      </c>
      <c r="C49" s="6"/>
      <c r="D49" s="83">
        <f>SUM(D39:D48)</f>
        <v>5014730.83</v>
      </c>
      <c r="E49" s="4"/>
      <c r="F49" s="3">
        <f>+(D49-B49)/B49+1</f>
        <v>1.1696407995407951</v>
      </c>
      <c r="G49" s="4"/>
      <c r="H49" s="83">
        <f>SUM(H39:H48)</f>
        <v>3709002.06</v>
      </c>
      <c r="I49" s="4"/>
      <c r="J49" s="3">
        <f t="shared" si="5"/>
        <v>1.3520431503885442</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N50" sqref="N50"/>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November 30, 2023</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44895</v>
      </c>
      <c r="K7" s="11"/>
      <c r="L7" s="11"/>
    </row>
    <row r="8" spans="1:12" s="1" customFormat="1" x14ac:dyDescent="0.25">
      <c r="A8" s="4"/>
      <c r="B8" s="22" t="s">
        <v>33</v>
      </c>
      <c r="C8" s="80"/>
      <c r="D8" s="28" t="s">
        <v>35</v>
      </c>
      <c r="E8" s="87"/>
      <c r="F8" s="22" t="s">
        <v>33</v>
      </c>
      <c r="G8" s="87"/>
      <c r="H8" s="24">
        <f>+'Revenues, Expenditures, Changes'!H9</f>
        <v>44895</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1</v>
      </c>
      <c r="C28" s="6"/>
      <c r="D28" s="7">
        <v>1.82</v>
      </c>
      <c r="E28" s="4"/>
      <c r="F28" s="3">
        <v>0</v>
      </c>
      <c r="G28" s="4"/>
      <c r="H28" s="7">
        <v>0.91</v>
      </c>
      <c r="I28" s="4"/>
      <c r="J28" s="3">
        <v>0</v>
      </c>
      <c r="K28" s="11"/>
      <c r="L28" s="11"/>
    </row>
    <row r="29" spans="1:12" s="1" customFormat="1" hidden="1" x14ac:dyDescent="0.25">
      <c r="A29" s="4" t="s">
        <v>64</v>
      </c>
      <c r="B29" s="6">
        <v>0</v>
      </c>
      <c r="C29" s="6"/>
      <c r="D29" s="5">
        <v>0</v>
      </c>
      <c r="E29" s="4"/>
      <c r="F29" s="3" t="e">
        <f t="shared" si="0"/>
        <v>#DIV/0!</v>
      </c>
      <c r="G29" s="4"/>
      <c r="H29" s="6">
        <v>0</v>
      </c>
      <c r="I29" s="4"/>
      <c r="J29" s="3" t="e">
        <f>+(H29-D29)/D29+1</f>
        <v>#DIV/0!</v>
      </c>
      <c r="K29" s="11"/>
      <c r="L29" s="11"/>
    </row>
    <row r="30" spans="1:12" s="1" customFormat="1" hidden="1" x14ac:dyDescent="0.25">
      <c r="A30" s="4" t="s">
        <v>74</v>
      </c>
      <c r="B30" s="6">
        <v>0</v>
      </c>
      <c r="C30" s="6"/>
      <c r="D30" s="5">
        <v>0</v>
      </c>
      <c r="E30" s="4"/>
      <c r="F30" s="3" t="e">
        <f t="shared" si="0"/>
        <v>#DIV/0!</v>
      </c>
      <c r="G30" s="4"/>
      <c r="H30" s="6">
        <v>0</v>
      </c>
      <c r="I30" s="4"/>
      <c r="J30" s="3" t="e">
        <f>+(H30-D30)/D30+1</f>
        <v>#DIV/0!</v>
      </c>
      <c r="K30" s="11"/>
      <c r="L30" s="11"/>
    </row>
    <row r="31" spans="1:12" s="1" customFormat="1" hidden="1" x14ac:dyDescent="0.25">
      <c r="A31" s="4" t="s">
        <v>63</v>
      </c>
      <c r="B31" s="84">
        <v>0</v>
      </c>
      <c r="C31" s="6"/>
      <c r="D31" s="5">
        <v>0</v>
      </c>
      <c r="E31" s="4"/>
      <c r="F31" s="3" t="e">
        <f t="shared" si="0"/>
        <v>#DIV/0!</v>
      </c>
      <c r="G31" s="4"/>
      <c r="H31" s="5">
        <v>0</v>
      </c>
      <c r="I31" s="4"/>
      <c r="J31" s="3" t="e">
        <f>+D31/H31</f>
        <v>#DIV/0!</v>
      </c>
      <c r="K31" s="11"/>
      <c r="L31" s="11"/>
    </row>
    <row r="32" spans="1:12" s="1" customFormat="1" hidden="1" x14ac:dyDescent="0.25">
      <c r="A32" s="4" t="s">
        <v>51</v>
      </c>
      <c r="B32" s="6"/>
      <c r="C32" s="6"/>
      <c r="D32" s="5"/>
      <c r="E32" s="4"/>
      <c r="F32" s="3">
        <v>0</v>
      </c>
      <c r="G32" s="4"/>
      <c r="H32" s="5"/>
      <c r="I32" s="4"/>
      <c r="J32" s="3"/>
      <c r="K32" s="11"/>
      <c r="L32" s="11"/>
    </row>
    <row r="33" spans="1:12" s="1" customFormat="1" hidden="1" x14ac:dyDescent="0.25">
      <c r="A33" s="10" t="s">
        <v>53</v>
      </c>
      <c r="B33" s="6">
        <v>0</v>
      </c>
      <c r="C33" s="6"/>
      <c r="D33" s="5">
        <v>0</v>
      </c>
      <c r="E33" s="4"/>
      <c r="F33" s="3">
        <v>0</v>
      </c>
      <c r="G33" s="4"/>
      <c r="H33" s="5">
        <v>0</v>
      </c>
      <c r="I33" s="4"/>
      <c r="J33" s="3" t="e">
        <f>+(H33-D33)/D33+1</f>
        <v>#DIV/0!</v>
      </c>
      <c r="K33" s="11"/>
      <c r="L33" s="11"/>
    </row>
    <row r="34" spans="1:12" s="1" customFormat="1" ht="16.5" x14ac:dyDescent="0.35">
      <c r="A34" s="29" t="s">
        <v>52</v>
      </c>
      <c r="B34" s="79">
        <v>34244</v>
      </c>
      <c r="C34" s="81"/>
      <c r="D34" s="98">
        <v>181863.04000000001</v>
      </c>
      <c r="E34" s="4"/>
      <c r="F34" s="3">
        <f t="shared" ref="F34:F36" si="1">+(D34-B34)/B34+1</f>
        <v>5.3108001401705414</v>
      </c>
      <c r="G34" s="4"/>
      <c r="H34" s="98">
        <v>10685.42</v>
      </c>
      <c r="I34" s="4"/>
      <c r="J34" s="3">
        <f>+D34/H34</f>
        <v>17.019737174579941</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34245</v>
      </c>
      <c r="C36" s="6"/>
      <c r="D36" s="8">
        <f>SUM(D10:D35)</f>
        <v>181864.86000000002</v>
      </c>
      <c r="E36" s="4"/>
      <c r="F36" s="3">
        <f t="shared" si="1"/>
        <v>5.31069820411739</v>
      </c>
      <c r="G36" s="4"/>
      <c r="H36" s="8">
        <f>SUM(H10:H35)</f>
        <v>10686.33</v>
      </c>
      <c r="I36" s="4"/>
      <c r="J36" s="3">
        <f>+D36/H36</f>
        <v>17.01845816103377</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24917</v>
      </c>
      <c r="C39" s="6"/>
      <c r="D39" s="5">
        <v>50445.54</v>
      </c>
      <c r="E39" s="4"/>
      <c r="F39" s="3">
        <f>+(D39-B39)/B39+1</f>
        <v>2.0245430830356783</v>
      </c>
      <c r="G39" s="4"/>
      <c r="H39" s="5">
        <v>10685.42</v>
      </c>
      <c r="I39" s="4"/>
      <c r="J39" s="3">
        <f>+D39/H39</f>
        <v>4.7209693208128458</v>
      </c>
      <c r="K39" s="11"/>
      <c r="L39" s="11"/>
    </row>
    <row r="40" spans="1:12" s="1" customFormat="1" hidden="1" x14ac:dyDescent="0.25">
      <c r="A40" s="4" t="s">
        <v>58</v>
      </c>
      <c r="B40" s="6">
        <f t="shared" ref="B40:B44" si="2">+D40</f>
        <v>0</v>
      </c>
      <c r="C40" s="6"/>
      <c r="D40" s="5">
        <v>0</v>
      </c>
      <c r="E40" s="4"/>
      <c r="F40" s="3" t="e">
        <f t="shared" ref="F40:F47" si="3">+(D40-B40)/B40+1</f>
        <v>#DIV/0!</v>
      </c>
      <c r="G40" s="4"/>
      <c r="H40" s="5">
        <v>0</v>
      </c>
      <c r="I40" s="4"/>
      <c r="J40" s="3" t="e">
        <f t="shared" ref="J40:J48" si="4">+D40/H40</f>
        <v>#DIV/0!</v>
      </c>
      <c r="K40" s="11"/>
      <c r="L40" s="11"/>
    </row>
    <row r="41" spans="1:12" s="1" customFormat="1" hidden="1" x14ac:dyDescent="0.25">
      <c r="A41" s="4" t="s">
        <v>59</v>
      </c>
      <c r="B41" s="6">
        <f t="shared" si="2"/>
        <v>0</v>
      </c>
      <c r="C41" s="6"/>
      <c r="D41" s="5">
        <v>0</v>
      </c>
      <c r="E41" s="4"/>
      <c r="F41" s="3" t="e">
        <f t="shared" si="3"/>
        <v>#DIV/0!</v>
      </c>
      <c r="G41" s="4"/>
      <c r="H41" s="5">
        <v>0</v>
      </c>
      <c r="I41" s="4"/>
      <c r="J41" s="3" t="e">
        <f t="shared" si="4"/>
        <v>#DIV/0!</v>
      </c>
      <c r="K41" s="11"/>
      <c r="L41" s="11"/>
    </row>
    <row r="42" spans="1:12" s="1" customFormat="1" hidden="1" x14ac:dyDescent="0.25">
      <c r="A42" s="4" t="s">
        <v>60</v>
      </c>
      <c r="B42" s="6">
        <f t="shared" si="2"/>
        <v>0</v>
      </c>
      <c r="C42" s="6"/>
      <c r="D42" s="5">
        <v>0</v>
      </c>
      <c r="E42" s="4"/>
      <c r="F42" s="3" t="e">
        <f t="shared" si="3"/>
        <v>#DIV/0!</v>
      </c>
      <c r="G42" s="4"/>
      <c r="H42" s="5">
        <v>0</v>
      </c>
      <c r="I42" s="4"/>
      <c r="J42" s="3" t="e">
        <f t="shared" si="4"/>
        <v>#DIV/0!</v>
      </c>
      <c r="K42" s="11"/>
      <c r="L42" s="11"/>
    </row>
    <row r="43" spans="1:12" s="1" customFormat="1" x14ac:dyDescent="0.25">
      <c r="A43" s="4" t="s">
        <v>61</v>
      </c>
      <c r="B43" s="6">
        <v>9327</v>
      </c>
      <c r="C43" s="6"/>
      <c r="D43" s="5">
        <v>17641.5</v>
      </c>
      <c r="E43" s="4"/>
      <c r="F43" s="3">
        <v>0</v>
      </c>
      <c r="G43" s="4"/>
      <c r="H43" s="5">
        <v>0</v>
      </c>
      <c r="I43" s="4"/>
      <c r="J43" s="3">
        <v>0</v>
      </c>
      <c r="K43" s="11"/>
      <c r="L43" s="11"/>
    </row>
    <row r="44" spans="1:12" s="1" customFormat="1" hidden="1" x14ac:dyDescent="0.25">
      <c r="A44" s="4" t="s">
        <v>62</v>
      </c>
      <c r="B44" s="6">
        <f t="shared" si="2"/>
        <v>0</v>
      </c>
      <c r="C44" s="6"/>
      <c r="D44" s="5">
        <v>0</v>
      </c>
      <c r="E44" s="4"/>
      <c r="F44" s="3" t="e">
        <f t="shared" si="3"/>
        <v>#DIV/0!</v>
      </c>
      <c r="G44" s="4"/>
      <c r="H44" s="5">
        <v>0</v>
      </c>
      <c r="I44" s="4"/>
      <c r="J44" s="3" t="e">
        <f t="shared" si="4"/>
        <v>#DIV/0!</v>
      </c>
      <c r="K44" s="11"/>
      <c r="L44" s="11"/>
    </row>
    <row r="45" spans="1:12" s="1" customFormat="1" ht="16.5" x14ac:dyDescent="0.35">
      <c r="A45" s="4" t="s">
        <v>63</v>
      </c>
      <c r="B45" s="26">
        <v>106997</v>
      </c>
      <c r="C45" s="6"/>
      <c r="D45" s="8">
        <v>236253.82</v>
      </c>
      <c r="E45" s="4"/>
      <c r="F45" s="3">
        <f t="shared" si="3"/>
        <v>2.2080415338747814</v>
      </c>
      <c r="G45" s="4"/>
      <c r="H45" s="8">
        <v>138814.82</v>
      </c>
      <c r="I45" s="4"/>
      <c r="J45" s="3">
        <f>+D45/H45</f>
        <v>1.7019351392019959</v>
      </c>
      <c r="K45" s="11"/>
      <c r="L45" s="11"/>
    </row>
    <row r="46" spans="1:12" s="1" customFormat="1" hidden="1" x14ac:dyDescent="0.25">
      <c r="A46" s="4" t="s">
        <v>64</v>
      </c>
      <c r="B46" s="6">
        <v>0</v>
      </c>
      <c r="C46" s="6"/>
      <c r="D46" s="5">
        <v>0</v>
      </c>
      <c r="E46" s="4"/>
      <c r="F46" s="3" t="e">
        <f t="shared" si="3"/>
        <v>#DIV/0!</v>
      </c>
      <c r="G46" s="4"/>
      <c r="H46" s="5">
        <v>0</v>
      </c>
      <c r="I46" s="4"/>
      <c r="J46" s="3" t="e">
        <f t="shared" si="4"/>
        <v>#DIV/0!</v>
      </c>
      <c r="K46" s="11"/>
      <c r="L46" s="11"/>
    </row>
    <row r="47" spans="1:12" s="1" customFormat="1" hidden="1" x14ac:dyDescent="0.25">
      <c r="A47" s="4" t="s">
        <v>76</v>
      </c>
      <c r="B47" s="6">
        <v>0</v>
      </c>
      <c r="C47" s="6"/>
      <c r="D47" s="5">
        <v>0</v>
      </c>
      <c r="E47" s="4"/>
      <c r="F47" s="3" t="e">
        <f t="shared" si="3"/>
        <v>#DIV/0!</v>
      </c>
      <c r="G47" s="4"/>
      <c r="H47" s="5">
        <v>0</v>
      </c>
      <c r="I47" s="4"/>
      <c r="J47" s="3" t="e">
        <f t="shared" si="4"/>
        <v>#DIV/0!</v>
      </c>
      <c r="K47" s="11"/>
      <c r="L47" s="11"/>
    </row>
    <row r="48" spans="1:12" s="1" customFormat="1" hidden="1" x14ac:dyDescent="0.25">
      <c r="A48" s="4" t="s">
        <v>50</v>
      </c>
      <c r="B48" s="27">
        <v>0</v>
      </c>
      <c r="C48" s="6"/>
      <c r="D48" s="33">
        <v>0</v>
      </c>
      <c r="E48" s="4"/>
      <c r="F48" s="3" t="e">
        <f>+(D48-B48)/B48+1</f>
        <v>#DIV/0!</v>
      </c>
      <c r="G48" s="4"/>
      <c r="H48" s="33">
        <v>0</v>
      </c>
      <c r="I48" s="4"/>
      <c r="J48" s="3" t="e">
        <f t="shared" si="4"/>
        <v>#DIV/0!</v>
      </c>
      <c r="K48" s="11"/>
      <c r="L48" s="11"/>
    </row>
    <row r="49" spans="1:12" s="1" customFormat="1" ht="16.5" x14ac:dyDescent="0.35">
      <c r="A49" s="56" t="s">
        <v>55</v>
      </c>
      <c r="B49" s="26">
        <f>SUM(B39:B48)</f>
        <v>141241</v>
      </c>
      <c r="C49" s="6"/>
      <c r="D49" s="8">
        <f>SUM(D39:D48)</f>
        <v>304340.86</v>
      </c>
      <c r="E49" s="4"/>
      <c r="F49" s="3">
        <f>+(D49-B49)/B49+1</f>
        <v>2.1547628521463311</v>
      </c>
      <c r="G49" s="4"/>
      <c r="H49" s="8">
        <f>SUM(H39:H48)</f>
        <v>149500.24000000002</v>
      </c>
      <c r="I49" s="4"/>
      <c r="J49" s="3">
        <f>+D49/H49</f>
        <v>2.0357215480055415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106996</v>
      </c>
      <c r="C52" s="6"/>
      <c r="D52" s="8">
        <v>122476</v>
      </c>
      <c r="E52" s="4"/>
      <c r="F52" s="3">
        <f>+(D52-B52)/B52+1</f>
        <v>1.1446783057310554</v>
      </c>
      <c r="G52" s="4"/>
      <c r="H52" s="8">
        <v>138813.91</v>
      </c>
      <c r="I52" s="4"/>
      <c r="J52" s="3">
        <f>+D52/H52</f>
        <v>0.88230350978515049</v>
      </c>
      <c r="K52" s="11"/>
      <c r="L52" s="11"/>
    </row>
    <row r="53" spans="1:12" s="1" customFormat="1" hidden="1" x14ac:dyDescent="0.25">
      <c r="A53" s="4" t="s">
        <v>67</v>
      </c>
      <c r="B53" s="27">
        <v>0</v>
      </c>
      <c r="C53" s="6"/>
      <c r="D53" s="33">
        <v>0</v>
      </c>
      <c r="E53" s="4"/>
      <c r="F53" s="3" t="e">
        <f t="shared" ref="F53" si="5">+(D53-B53)/B53+1</f>
        <v>#DIV/0!</v>
      </c>
      <c r="G53" s="4"/>
      <c r="H53" s="27">
        <v>0</v>
      </c>
      <c r="I53" s="4"/>
      <c r="J53" s="3" t="e">
        <f t="shared" ref="J53" si="6">+(H53-D53)/D53+1</f>
        <v>#DIV/0!</v>
      </c>
      <c r="K53" s="11"/>
      <c r="L53" s="11"/>
    </row>
    <row r="54" spans="1:12" s="1" customFormat="1" ht="16.5" x14ac:dyDescent="0.35">
      <c r="A54" s="56" t="s">
        <v>55</v>
      </c>
      <c r="B54" s="26">
        <f>SUM(B52:B53)</f>
        <v>106996</v>
      </c>
      <c r="C54" s="6"/>
      <c r="D54" s="8">
        <f>SUM(D52:D53)</f>
        <v>122476</v>
      </c>
      <c r="E54" s="4"/>
      <c r="F54" s="3"/>
      <c r="G54" s="26">
        <f>SUM(G52:G53)</f>
        <v>0</v>
      </c>
      <c r="H54" s="8">
        <f>SUM(H52:H53)</f>
        <v>138813.91</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N50" sqref="N50"/>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November 30, 2023</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44895</v>
      </c>
      <c r="K7" s="11"/>
      <c r="L7" s="11"/>
    </row>
    <row r="8" spans="1:12" s="1" customFormat="1" x14ac:dyDescent="0.25">
      <c r="A8" s="4"/>
      <c r="B8" s="22" t="s">
        <v>33</v>
      </c>
      <c r="C8" s="56"/>
      <c r="D8" s="28" t="s">
        <v>35</v>
      </c>
      <c r="E8" s="87"/>
      <c r="F8" s="22" t="s">
        <v>33</v>
      </c>
      <c r="G8" s="87"/>
      <c r="H8" s="24">
        <f>+'Revenues, Expenditures, Changes'!H9</f>
        <v>44895</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18469</v>
      </c>
      <c r="C35" s="6"/>
      <c r="D35" s="85">
        <v>27731.64</v>
      </c>
      <c r="E35" s="4"/>
      <c r="F35" s="3">
        <f>+(D35-B35)/B35+1+0.0008</f>
        <v>1.502323634197845</v>
      </c>
      <c r="G35" s="4"/>
      <c r="H35" s="85">
        <v>14033.67</v>
      </c>
      <c r="I35" s="4"/>
      <c r="J35" s="3">
        <v>0</v>
      </c>
      <c r="K35" s="11"/>
      <c r="L35" s="11"/>
    </row>
    <row r="36" spans="1:12" s="1" customFormat="1" ht="16.5" x14ac:dyDescent="0.35">
      <c r="A36" s="56" t="s">
        <v>55</v>
      </c>
      <c r="B36" s="26">
        <f>SUM(B10:B35)</f>
        <v>18469</v>
      </c>
      <c r="C36" s="6"/>
      <c r="D36" s="8">
        <f>SUM(D10:D35)</f>
        <v>27731.64</v>
      </c>
      <c r="E36" s="4"/>
      <c r="F36" s="3">
        <f>+(D36-B36)/B36+1+0.0008</f>
        <v>1.502323634197845</v>
      </c>
      <c r="G36" s="4"/>
      <c r="H36" s="8">
        <f>SUM(H10:H35)</f>
        <v>14033.67</v>
      </c>
      <c r="I36" s="4"/>
      <c r="J36" s="3">
        <v>0</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18469</v>
      </c>
      <c r="C39" s="6"/>
      <c r="D39" s="5">
        <v>27234.14</v>
      </c>
      <c r="E39" s="4"/>
      <c r="F39" s="3">
        <v>0</v>
      </c>
      <c r="G39" s="4"/>
      <c r="H39" s="5">
        <v>13417.17</v>
      </c>
      <c r="I39" s="4"/>
      <c r="J39" s="3">
        <v>0</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0</v>
      </c>
      <c r="C41" s="6"/>
      <c r="D41" s="8">
        <v>497.5</v>
      </c>
      <c r="E41" s="4"/>
      <c r="F41" s="3">
        <v>0</v>
      </c>
      <c r="G41" s="4"/>
      <c r="H41" s="8">
        <v>616.5</v>
      </c>
      <c r="I41" s="4"/>
      <c r="J41" s="3">
        <v>0</v>
      </c>
      <c r="K41" s="11"/>
      <c r="L41" s="11"/>
    </row>
    <row r="42" spans="1:12" s="1" customFormat="1" hidden="1" x14ac:dyDescent="0.25">
      <c r="A42" s="4" t="s">
        <v>60</v>
      </c>
      <c r="B42" s="6">
        <v>0</v>
      </c>
      <c r="C42" s="6"/>
      <c r="D42" s="5">
        <v>0</v>
      </c>
      <c r="E42" s="4"/>
      <c r="F42" s="3">
        <v>0</v>
      </c>
      <c r="G42" s="4"/>
      <c r="H42" s="5">
        <v>0</v>
      </c>
      <c r="I42" s="4"/>
      <c r="J42" s="3">
        <v>0</v>
      </c>
      <c r="K42" s="11"/>
      <c r="L42" s="11"/>
    </row>
    <row r="43" spans="1:12" s="1" customFormat="1" hidden="1" x14ac:dyDescent="0.25">
      <c r="A43" s="4" t="s">
        <v>61</v>
      </c>
      <c r="B43" s="6">
        <v>0</v>
      </c>
      <c r="C43" s="6"/>
      <c r="D43" s="5">
        <v>0</v>
      </c>
      <c r="E43" s="4"/>
      <c r="F43" s="3">
        <v>0</v>
      </c>
      <c r="G43" s="4"/>
      <c r="H43" s="5">
        <v>0</v>
      </c>
      <c r="I43" s="4"/>
      <c r="J43" s="3">
        <v>0</v>
      </c>
      <c r="K43" s="11"/>
      <c r="L43" s="11"/>
    </row>
    <row r="44" spans="1:12" s="1" customFormat="1" hidden="1" x14ac:dyDescent="0.25">
      <c r="A44" s="4" t="s">
        <v>62</v>
      </c>
      <c r="B44" s="6">
        <v>0</v>
      </c>
      <c r="C44" s="6"/>
      <c r="D44" s="5">
        <v>0</v>
      </c>
      <c r="E44" s="4"/>
      <c r="F44" s="3">
        <v>0</v>
      </c>
      <c r="G44" s="4"/>
      <c r="H44" s="5">
        <v>0</v>
      </c>
      <c r="I44" s="4"/>
      <c r="J44" s="3">
        <v>0</v>
      </c>
      <c r="K44" s="11"/>
      <c r="L44" s="11"/>
    </row>
    <row r="45" spans="1:12" s="1" customFormat="1" ht="16.5" hidden="1" x14ac:dyDescent="0.35">
      <c r="A45" s="4" t="s">
        <v>63</v>
      </c>
      <c r="B45" s="26">
        <v>0</v>
      </c>
      <c r="C45" s="6"/>
      <c r="D45" s="8">
        <v>0</v>
      </c>
      <c r="E45" s="4"/>
      <c r="F45" s="3">
        <v>0</v>
      </c>
      <c r="G45" s="4"/>
      <c r="H45" s="8">
        <v>0</v>
      </c>
      <c r="I45" s="4"/>
      <c r="J45" s="3">
        <v>0</v>
      </c>
      <c r="K45" s="11"/>
      <c r="L45" s="11"/>
    </row>
    <row r="46" spans="1:12" s="1" customFormat="1" hidden="1" x14ac:dyDescent="0.25">
      <c r="A46" s="4" t="s">
        <v>64</v>
      </c>
      <c r="B46" s="6">
        <v>0</v>
      </c>
      <c r="C46" s="6"/>
      <c r="D46" s="5">
        <v>0</v>
      </c>
      <c r="E46" s="4"/>
      <c r="F46" s="3">
        <v>0</v>
      </c>
      <c r="G46" s="4"/>
      <c r="H46" s="5">
        <v>0</v>
      </c>
      <c r="I46" s="4"/>
      <c r="J46" s="3">
        <v>0</v>
      </c>
      <c r="K46" s="11"/>
      <c r="L46" s="11"/>
    </row>
    <row r="47" spans="1:12" s="1" customFormat="1" hidden="1" x14ac:dyDescent="0.25">
      <c r="A47" s="4" t="s">
        <v>76</v>
      </c>
      <c r="B47" s="6">
        <v>0</v>
      </c>
      <c r="C47" s="6"/>
      <c r="D47" s="5">
        <v>0</v>
      </c>
      <c r="E47" s="4"/>
      <c r="F47" s="3">
        <v>0</v>
      </c>
      <c r="G47" s="4"/>
      <c r="H47" s="5">
        <v>0</v>
      </c>
      <c r="I47" s="4"/>
      <c r="J47" s="3">
        <v>0</v>
      </c>
      <c r="K47" s="11"/>
      <c r="L47" s="11"/>
    </row>
    <row r="48" spans="1:12" s="1" customFormat="1" hidden="1" x14ac:dyDescent="0.25">
      <c r="A48" s="4" t="s">
        <v>50</v>
      </c>
      <c r="B48" s="27">
        <v>0</v>
      </c>
      <c r="C48" s="6"/>
      <c r="D48" s="33">
        <v>0</v>
      </c>
      <c r="E48" s="4"/>
      <c r="F48" s="3">
        <v>0</v>
      </c>
      <c r="G48" s="4"/>
      <c r="H48" s="33">
        <v>0</v>
      </c>
      <c r="I48" s="4"/>
      <c r="J48" s="3">
        <v>0</v>
      </c>
      <c r="K48" s="11"/>
      <c r="L48" s="11"/>
    </row>
    <row r="49" spans="1:12" s="1" customFormat="1" ht="16.5" x14ac:dyDescent="0.35">
      <c r="A49" s="56" t="s">
        <v>55</v>
      </c>
      <c r="B49" s="26">
        <f>SUM(B39:B48)</f>
        <v>18469</v>
      </c>
      <c r="C49" s="6"/>
      <c r="D49" s="8">
        <f>SUM(D39:D48)</f>
        <v>27731.64</v>
      </c>
      <c r="E49" s="4"/>
      <c r="F49" s="3">
        <f>+(D49-B49)/B49+1+0.0008</f>
        <v>1.502323634197845</v>
      </c>
      <c r="G49" s="4"/>
      <c r="H49" s="8">
        <f>SUM(H39:H48)</f>
        <v>14033.67</v>
      </c>
      <c r="I49" s="4"/>
      <c r="J49" s="3">
        <v>0</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1">+(D52-B52)/B52+1</f>
        <v>#DIV/0!</v>
      </c>
      <c r="G52" s="4"/>
      <c r="H52" s="5">
        <v>0</v>
      </c>
      <c r="I52" s="4"/>
      <c r="J52" s="3" t="e">
        <f t="shared" ref="J52:J53" si="2">+(H52-D52)/D52+1</f>
        <v>#DIV/0!</v>
      </c>
      <c r="K52" s="11"/>
      <c r="L52" s="11"/>
    </row>
    <row r="53" spans="1:12" s="1" customFormat="1" hidden="1" x14ac:dyDescent="0.25">
      <c r="A53" s="4" t="s">
        <v>67</v>
      </c>
      <c r="B53" s="27">
        <v>0</v>
      </c>
      <c r="C53" s="6"/>
      <c r="D53" s="33">
        <v>0</v>
      </c>
      <c r="E53" s="4"/>
      <c r="F53" s="4" t="e">
        <f t="shared" si="1"/>
        <v>#DIV/0!</v>
      </c>
      <c r="G53" s="4"/>
      <c r="H53" s="33">
        <v>0</v>
      </c>
      <c r="I53" s="4"/>
      <c r="J53" s="3" t="e">
        <f t="shared" si="2"/>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f>+D35-D39-D41</f>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N50" sqref="N50"/>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November 30, 2023</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44895</v>
      </c>
      <c r="K7" s="11"/>
    </row>
    <row r="8" spans="1:11" s="1" customFormat="1" x14ac:dyDescent="0.25">
      <c r="A8" s="4"/>
      <c r="B8" s="22" t="s">
        <v>33</v>
      </c>
      <c r="C8" s="56"/>
      <c r="D8" s="23" t="s">
        <v>35</v>
      </c>
      <c r="E8" s="87"/>
      <c r="F8" s="22" t="s">
        <v>33</v>
      </c>
      <c r="G8" s="87"/>
      <c r="H8" s="24">
        <f>+'Revenues, Expenditures, Changes'!H9</f>
        <v>44895</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449868.88</v>
      </c>
      <c r="E10" s="4"/>
      <c r="F10" s="3">
        <f>+D10/B10</f>
        <v>0.18377747457003962</v>
      </c>
      <c r="G10" s="4"/>
      <c r="H10" s="5">
        <v>238027.72</v>
      </c>
      <c r="I10" s="4"/>
      <c r="J10" s="3">
        <f>+D10/H10</f>
        <v>1.8899852504573837</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167.74</v>
      </c>
      <c r="E12" s="4"/>
      <c r="F12" s="3">
        <v>0</v>
      </c>
      <c r="G12" s="4"/>
      <c r="H12" s="8">
        <v>110.48</v>
      </c>
      <c r="I12" s="4"/>
      <c r="J12" s="3">
        <f>+D12/H12</f>
        <v>1.5182838522809559</v>
      </c>
      <c r="K12" s="11"/>
    </row>
    <row r="13" spans="1:11" s="1" customFormat="1" ht="16.5" x14ac:dyDescent="0.35">
      <c r="A13" s="56" t="s">
        <v>55</v>
      </c>
      <c r="B13" s="26">
        <f>SUM(B10:B12)</f>
        <v>2447900</v>
      </c>
      <c r="C13" s="6"/>
      <c r="D13" s="8">
        <f>SUM(D10:D12)</f>
        <v>450036.62</v>
      </c>
      <c r="E13" s="4"/>
      <c r="F13" s="3">
        <f>+D13/B13</f>
        <v>0.18384599861105438</v>
      </c>
      <c r="G13" s="4"/>
      <c r="H13" s="8">
        <f>SUM(H10:H12)</f>
        <v>238138.2</v>
      </c>
      <c r="I13" s="4"/>
      <c r="J13" s="3">
        <f>+D13/H13</f>
        <v>1.8898128061772532</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141358.49</v>
      </c>
      <c r="E16" s="4"/>
      <c r="F16" s="3">
        <f t="shared" ref="F16:F30" si="1">+D16/B16</f>
        <v>0.24906615053369369</v>
      </c>
      <c r="G16" s="4"/>
      <c r="H16" s="95">
        <v>135328.37</v>
      </c>
      <c r="I16" s="4"/>
      <c r="J16" s="3">
        <f t="shared" ref="J16:J30" si="2">+D16/H16</f>
        <v>1.044559171147927</v>
      </c>
      <c r="K16" s="11"/>
    </row>
    <row r="17" spans="1:11" s="1" customFormat="1" x14ac:dyDescent="0.25">
      <c r="A17" s="4" t="s">
        <v>80</v>
      </c>
      <c r="B17" s="52">
        <v>201614</v>
      </c>
      <c r="C17" s="6"/>
      <c r="D17" s="5">
        <v>46545.19</v>
      </c>
      <c r="E17" s="4"/>
      <c r="F17" s="3">
        <f t="shared" si="1"/>
        <v>0.23086288650589742</v>
      </c>
      <c r="G17" s="4"/>
      <c r="H17" s="95">
        <v>44847.35</v>
      </c>
      <c r="I17" s="4"/>
      <c r="J17" s="3">
        <f t="shared" si="2"/>
        <v>1.037858201209213</v>
      </c>
      <c r="K17" s="11"/>
    </row>
    <row r="18" spans="1:11" s="1" customFormat="1" x14ac:dyDescent="0.25">
      <c r="A18" s="4" t="s">
        <v>81</v>
      </c>
      <c r="B18" s="52">
        <v>192919</v>
      </c>
      <c r="C18" s="6"/>
      <c r="D18" s="5">
        <v>49322.1</v>
      </c>
      <c r="E18" s="4"/>
      <c r="F18" s="3">
        <f t="shared" si="1"/>
        <v>0.255662220932101</v>
      </c>
      <c r="G18" s="4"/>
      <c r="H18" s="95">
        <v>47664.75</v>
      </c>
      <c r="I18" s="4"/>
      <c r="J18" s="3">
        <f t="shared" si="2"/>
        <v>1.0347709785533334</v>
      </c>
      <c r="K18" s="11"/>
    </row>
    <row r="19" spans="1:11" s="1" customFormat="1" x14ac:dyDescent="0.25">
      <c r="A19" s="4" t="s">
        <v>82</v>
      </c>
      <c r="B19" s="52">
        <v>139323</v>
      </c>
      <c r="C19" s="6"/>
      <c r="D19" s="5">
        <v>41671.11</v>
      </c>
      <c r="E19" s="4"/>
      <c r="F19" s="3">
        <f t="shared" si="1"/>
        <v>0.29909713399797594</v>
      </c>
      <c r="G19" s="4"/>
      <c r="H19" s="95">
        <v>36355.67</v>
      </c>
      <c r="I19" s="4"/>
      <c r="J19" s="3">
        <f t="shared" si="2"/>
        <v>1.1462066302175149</v>
      </c>
      <c r="K19" s="11"/>
    </row>
    <row r="20" spans="1:11" s="1" customFormat="1" x14ac:dyDescent="0.25">
      <c r="A20" s="4" t="s">
        <v>83</v>
      </c>
      <c r="B20" s="52">
        <v>26850</v>
      </c>
      <c r="C20" s="6"/>
      <c r="D20" s="5">
        <v>5550.63</v>
      </c>
      <c r="E20" s="4"/>
      <c r="F20" s="3">
        <f t="shared" si="1"/>
        <v>0.20672737430167598</v>
      </c>
      <c r="G20" s="4"/>
      <c r="H20" s="95">
        <v>608.51</v>
      </c>
      <c r="I20" s="4"/>
      <c r="J20" s="3">
        <f t="shared" si="2"/>
        <v>9.1216742535044624</v>
      </c>
      <c r="K20" s="11"/>
    </row>
    <row r="21" spans="1:11" s="1" customFormat="1" x14ac:dyDescent="0.25">
      <c r="A21" s="4" t="s">
        <v>88</v>
      </c>
      <c r="B21" s="52">
        <v>11815</v>
      </c>
      <c r="C21" s="6"/>
      <c r="D21" s="5">
        <v>4142.8</v>
      </c>
      <c r="E21" s="4"/>
      <c r="F21" s="3">
        <f t="shared" si="1"/>
        <v>0.35063901819720694</v>
      </c>
      <c r="G21" s="4"/>
      <c r="H21" s="95">
        <v>0</v>
      </c>
      <c r="I21" s="4"/>
      <c r="J21" s="3">
        <v>0</v>
      </c>
      <c r="K21" s="11"/>
    </row>
    <row r="22" spans="1:11" s="1" customFormat="1" x14ac:dyDescent="0.25">
      <c r="A22" s="4" t="s">
        <v>84</v>
      </c>
      <c r="B22" s="52">
        <v>14175</v>
      </c>
      <c r="C22" s="6"/>
      <c r="D22" s="5">
        <v>5681.1</v>
      </c>
      <c r="E22" s="4"/>
      <c r="F22" s="3">
        <f t="shared" si="1"/>
        <v>0.4007830687830688</v>
      </c>
      <c r="G22" s="4"/>
      <c r="H22" s="95">
        <v>5380.87</v>
      </c>
      <c r="I22" s="4"/>
      <c r="J22" s="3">
        <f t="shared" si="2"/>
        <v>1.0557958099712501</v>
      </c>
      <c r="K22" s="11"/>
    </row>
    <row r="23" spans="1:11" s="1" customFormat="1" x14ac:dyDescent="0.25">
      <c r="A23" s="4" t="s">
        <v>85</v>
      </c>
      <c r="B23" s="52">
        <v>4000</v>
      </c>
      <c r="C23" s="6"/>
      <c r="D23" s="5">
        <v>990.89</v>
      </c>
      <c r="E23" s="4"/>
      <c r="F23" s="3">
        <f t="shared" si="1"/>
        <v>0.24772249999999998</v>
      </c>
      <c r="G23" s="4"/>
      <c r="H23" s="95">
        <v>1577.98</v>
      </c>
      <c r="I23" s="4"/>
      <c r="J23" s="3">
        <f t="shared" si="2"/>
        <v>0.62794838971343103</v>
      </c>
      <c r="K23" s="11"/>
    </row>
    <row r="24" spans="1:11" s="1" customFormat="1" x14ac:dyDescent="0.25">
      <c r="A24" s="4" t="s">
        <v>86</v>
      </c>
      <c r="B24" s="52">
        <v>3000</v>
      </c>
      <c r="C24" s="6"/>
      <c r="D24" s="20">
        <v>1532.93</v>
      </c>
      <c r="E24" s="4"/>
      <c r="F24" s="3">
        <f t="shared" si="1"/>
        <v>0.51097666666666663</v>
      </c>
      <c r="G24" s="4"/>
      <c r="H24" s="95">
        <v>3242.14</v>
      </c>
      <c r="I24" s="4"/>
      <c r="J24" s="3">
        <f t="shared" si="2"/>
        <v>0.47281425231482915</v>
      </c>
      <c r="K24" s="11"/>
    </row>
    <row r="25" spans="1:11" s="1" customFormat="1" x14ac:dyDescent="0.25">
      <c r="A25" s="4" t="s">
        <v>87</v>
      </c>
      <c r="B25" s="52">
        <f>199300+100073</f>
        <v>299373</v>
      </c>
      <c r="C25" s="6"/>
      <c r="D25" s="5">
        <v>45762.87</v>
      </c>
      <c r="E25" s="4"/>
      <c r="F25" s="3">
        <f t="shared" si="1"/>
        <v>0.15286238237917249</v>
      </c>
      <c r="G25" s="4"/>
      <c r="H25" s="95">
        <v>40276.93</v>
      </c>
      <c r="I25" s="4"/>
      <c r="J25" s="3">
        <f t="shared" si="2"/>
        <v>1.1362055151671193</v>
      </c>
      <c r="K25" s="11"/>
    </row>
    <row r="26" spans="1:11" s="1" customFormat="1" x14ac:dyDescent="0.25">
      <c r="A26" s="4" t="s">
        <v>63</v>
      </c>
      <c r="B26" s="52">
        <v>42000</v>
      </c>
      <c r="C26" s="6"/>
      <c r="D26" s="5">
        <v>22586.5</v>
      </c>
      <c r="E26" s="4"/>
      <c r="F26" s="3">
        <f t="shared" si="1"/>
        <v>0.53777380952380949</v>
      </c>
      <c r="G26" s="4"/>
      <c r="H26" s="95">
        <v>18360</v>
      </c>
      <c r="I26" s="4"/>
      <c r="J26" s="3">
        <f t="shared" si="2"/>
        <v>1.2302015250544662</v>
      </c>
      <c r="K26" s="11"/>
    </row>
    <row r="27" spans="1:11" s="1" customFormat="1" x14ac:dyDescent="0.25">
      <c r="A27" s="4" t="s">
        <v>64</v>
      </c>
      <c r="B27" s="52">
        <v>1514880</v>
      </c>
      <c r="C27" s="6"/>
      <c r="D27" s="5">
        <v>272649.15999999997</v>
      </c>
      <c r="E27" s="4"/>
      <c r="F27" s="3">
        <f t="shared" si="1"/>
        <v>0.17998069814110687</v>
      </c>
      <c r="G27" s="4"/>
      <c r="H27" s="95">
        <v>336255.65</v>
      </c>
      <c r="I27" s="4"/>
      <c r="J27" s="3">
        <f t="shared" si="2"/>
        <v>0.81083889594122793</v>
      </c>
      <c r="K27" s="11"/>
    </row>
    <row r="28" spans="1:11" s="1" customFormat="1" ht="16.5" x14ac:dyDescent="0.35">
      <c r="A28" s="4" t="s">
        <v>89</v>
      </c>
      <c r="B28" s="53">
        <v>6603</v>
      </c>
      <c r="C28" s="6"/>
      <c r="D28" s="8">
        <v>0</v>
      </c>
      <c r="E28" s="4"/>
      <c r="F28" s="3">
        <f t="shared" si="1"/>
        <v>0</v>
      </c>
      <c r="G28" s="4"/>
      <c r="H28" s="96">
        <v>1359.57</v>
      </c>
      <c r="I28" s="4"/>
      <c r="J28" s="3">
        <f t="shared" si="2"/>
        <v>0</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3024106</v>
      </c>
      <c r="C30" s="6"/>
      <c r="D30" s="8">
        <f>SUM(D16:D29)</f>
        <v>637793.77</v>
      </c>
      <c r="E30" s="4"/>
      <c r="F30" s="3">
        <f t="shared" si="1"/>
        <v>0.21090324545502043</v>
      </c>
      <c r="G30" s="4"/>
      <c r="H30" s="8">
        <f>SUM(H16:H29)</f>
        <v>671257.78999999992</v>
      </c>
      <c r="I30" s="4"/>
      <c r="J30" s="3">
        <f t="shared" si="2"/>
        <v>0.9501472899107809</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-576206</v>
      </c>
      <c r="C37" s="6"/>
      <c r="D37" s="9">
        <f>+D13-D30+D35</f>
        <v>-187757.15000000002</v>
      </c>
      <c r="E37" s="4"/>
      <c r="F37" s="4"/>
      <c r="G37" s="4"/>
      <c r="H37" s="9">
        <f>+H13-H30+H35</f>
        <v>-433119.58999999991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2024-01-10T22:50:36Z</cp:lastPrinted>
  <dcterms:created xsi:type="dcterms:W3CDTF">2009-11-06T16:21:47Z</dcterms:created>
  <dcterms:modified xsi:type="dcterms:W3CDTF">2024-01-10T22:54:12Z</dcterms:modified>
</cp:coreProperties>
</file>