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24226"/>
  <mc:AlternateContent xmlns:mc="http://schemas.openxmlformats.org/markup-compatibility/2006">
    <mc:Choice Requires="x15">
      <x15ac:absPath xmlns:x15ac="http://schemas.microsoft.com/office/spreadsheetml/2010/11/ac" url="\\python\business\Home\Finance\Financial Statements\FY 2024\"/>
    </mc:Choice>
  </mc:AlternateContent>
  <xr:revisionPtr revIDLastSave="0" documentId="13_ncr:1_{A12C9D6D-9A3E-478A-81E0-DE277CD783DC}" xr6:coauthVersionLast="47" xr6:coauthVersionMax="47" xr10:uidLastSave="{00000000-0000-0000-0000-000000000000}"/>
  <bookViews>
    <workbookView xWindow="-120" yWindow="-120" windowWidth="29040" windowHeight="15840" activeTab="4" xr2:uid="{00000000-000D-0000-FFFF-FFFF00000000}"/>
  </bookViews>
  <sheets>
    <sheet name="Statement of Net Position" sheetId="1" r:id="rId1"/>
    <sheet name="Annotations BS" sheetId="12" r:id="rId2"/>
    <sheet name="Revenues, Expenditures, Changes" sheetId="2" r:id="rId3"/>
    <sheet name="Annotations" sheetId="13" r:id="rId4"/>
    <sheet name="Rev, Exp, Cha Unrestricted" sheetId="6" r:id="rId5"/>
    <sheet name="Rev, Exp, Cha Federal Restrict" sheetId="7" r:id="rId6"/>
    <sheet name="Rev, Exp, Cha State Restr " sheetId="8" r:id="rId7"/>
    <sheet name="Rev, Exp, Cha Local Restr " sheetId="9" r:id="rId8"/>
    <sheet name="Rev, Exp, Cha Auxiliary" sheetId="10" r:id="rId9"/>
    <sheet name="Rev, Exp, Cha Debt Service" sheetId="11" r:id="rId10"/>
    <sheet name="Budget Adj - Unrestricted" sheetId="22" r:id="rId11"/>
    <sheet name="Budget Adj - Auxiliary" sheetId="23" r:id="rId12"/>
  </sheets>
  <externalReferences>
    <externalReference r:id="rId13"/>
  </externalReferences>
  <definedNames>
    <definedName name="_xlnm.Print_Area" localSheetId="1">'Annotations BS'!$A$1:$H$27</definedName>
    <definedName name="_xlnm.Print_Area" localSheetId="0">'Statement of Net Position'!$A$1:$E$77</definedName>
    <definedName name="_xlnm.Print_Titles" localSheetId="3">Annotations!$1:$4</definedName>
    <definedName name="_xlnm.Print_Titles" localSheetId="1">'Annotations BS'!$1:$4</definedName>
    <definedName name="_xlnm.Print_Titles" localSheetId="2">'Revenues, Expenditures, Changes'!$1:$9</definedName>
    <definedName name="_xlnm.Print_Titles" localSheetId="0">'Statement of Net Position'!$1:$5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41" i="9" l="1"/>
  <c r="F41" i="9"/>
  <c r="F14" i="11" l="1"/>
  <c r="F15" i="11"/>
  <c r="F16" i="11"/>
  <c r="F17" i="11"/>
  <c r="F18" i="11"/>
  <c r="F19" i="11"/>
  <c r="F20" i="11"/>
  <c r="F21" i="11"/>
  <c r="F22" i="11"/>
  <c r="F23" i="11"/>
  <c r="F24" i="11"/>
  <c r="F25" i="11"/>
  <c r="F27" i="11"/>
  <c r="F29" i="11"/>
  <c r="F30" i="11"/>
  <c r="F31" i="11"/>
  <c r="F32" i="11"/>
  <c r="F33" i="11"/>
  <c r="J14" i="11"/>
  <c r="J15" i="11"/>
  <c r="J16" i="11"/>
  <c r="J17" i="11"/>
  <c r="J18" i="11"/>
  <c r="J19" i="11"/>
  <c r="J20" i="11"/>
  <c r="J21" i="11"/>
  <c r="J22" i="11"/>
  <c r="J23" i="11"/>
  <c r="J24" i="11"/>
  <c r="J25" i="11"/>
  <c r="J26" i="11"/>
  <c r="F39" i="9"/>
  <c r="J42" i="9"/>
  <c r="J43" i="9"/>
  <c r="J44" i="9"/>
  <c r="J45" i="9"/>
  <c r="J46" i="9"/>
  <c r="J47" i="9"/>
  <c r="J48" i="9"/>
  <c r="J39" i="9"/>
  <c r="J35" i="9"/>
  <c r="J40" i="8"/>
  <c r="J41" i="8"/>
  <c r="J42" i="8"/>
  <c r="J28" i="8"/>
  <c r="J29" i="8"/>
  <c r="J30" i="8"/>
  <c r="J31" i="8"/>
  <c r="J32" i="8"/>
  <c r="J33" i="8"/>
  <c r="F28" i="8"/>
  <c r="F29" i="8"/>
  <c r="F30" i="8"/>
  <c r="F31" i="8"/>
  <c r="F32" i="8"/>
  <c r="F33" i="8"/>
  <c r="F40" i="8"/>
  <c r="F41" i="8"/>
  <c r="F42" i="8"/>
  <c r="F43" i="8"/>
  <c r="J46" i="6"/>
  <c r="J47" i="6"/>
  <c r="F46" i="6"/>
  <c r="F47" i="6"/>
  <c r="F11" i="10" l="1"/>
  <c r="J23" i="10"/>
  <c r="J24" i="10"/>
  <c r="B13" i="2" l="1"/>
  <c r="B14" i="2"/>
  <c r="B37" i="2"/>
  <c r="B41" i="2"/>
  <c r="B43" i="2"/>
  <c r="B44" i="2"/>
  <c r="B45" i="2"/>
  <c r="B46" i="2"/>
  <c r="B51" i="2" l="1"/>
  <c r="B30" i="6" l="1"/>
  <c r="B30" i="22"/>
  <c r="B19" i="22"/>
  <c r="B18" i="22"/>
  <c r="B24" i="23"/>
  <c r="B19" i="6" l="1"/>
  <c r="B18" i="6"/>
  <c r="B25" i="10"/>
  <c r="H35" i="22" l="1"/>
  <c r="H12" i="22"/>
  <c r="B55" i="1" l="1"/>
  <c r="D55" i="1"/>
  <c r="B53" i="1"/>
  <c r="B54" i="1"/>
  <c r="H56" i="9" l="1"/>
  <c r="B36" i="6" l="1"/>
  <c r="H10" i="23"/>
  <c r="H12" i="23" s="1"/>
  <c r="H11" i="23"/>
  <c r="B12" i="23"/>
  <c r="D12" i="23"/>
  <c r="F12" i="23"/>
  <c r="H15" i="23"/>
  <c r="H16" i="23"/>
  <c r="H17" i="23"/>
  <c r="H18" i="23"/>
  <c r="H19" i="23"/>
  <c r="H20" i="23"/>
  <c r="H21" i="23"/>
  <c r="H22" i="23"/>
  <c r="H23" i="23"/>
  <c r="H24" i="23"/>
  <c r="H25" i="23"/>
  <c r="H26" i="23"/>
  <c r="H27" i="23"/>
  <c r="B28" i="23"/>
  <c r="B35" i="23" s="1"/>
  <c r="D28" i="23"/>
  <c r="D35" i="23" s="1"/>
  <c r="F28" i="23"/>
  <c r="F35" i="23" s="1"/>
  <c r="H31" i="23"/>
  <c r="H32" i="23"/>
  <c r="B33" i="23"/>
  <c r="D33" i="23"/>
  <c r="F33" i="23"/>
  <c r="H33" i="23"/>
  <c r="B38" i="23"/>
  <c r="D38" i="23"/>
  <c r="F38" i="23"/>
  <c r="H38" i="23"/>
  <c r="H28" i="23" l="1"/>
  <c r="H35" i="23" s="1"/>
  <c r="H13" i="22"/>
  <c r="H10" i="22"/>
  <c r="H15" i="22"/>
  <c r="H18" i="22"/>
  <c r="H19" i="22"/>
  <c r="H20" i="22"/>
  <c r="H22" i="22"/>
  <c r="H25" i="22"/>
  <c r="H26" i="22"/>
  <c r="H27" i="22"/>
  <c r="H28" i="22"/>
  <c r="H30" i="22"/>
  <c r="H31" i="22"/>
  <c r="H33" i="22"/>
  <c r="H34" i="22"/>
  <c r="B36" i="22"/>
  <c r="D36" i="22"/>
  <c r="F36" i="22"/>
  <c r="H39" i="22"/>
  <c r="H40" i="22"/>
  <c r="H41" i="22"/>
  <c r="H42" i="22"/>
  <c r="H43" i="22"/>
  <c r="H44" i="22"/>
  <c r="H45" i="22"/>
  <c r="H46" i="22"/>
  <c r="H47" i="22"/>
  <c r="B48" i="22"/>
  <c r="D48" i="22"/>
  <c r="F48" i="22"/>
  <c r="H51" i="22"/>
  <c r="H53" i="22" s="1"/>
  <c r="H52" i="22"/>
  <c r="B53" i="22"/>
  <c r="D53" i="22"/>
  <c r="F53" i="22"/>
  <c r="B55" i="22" l="1"/>
  <c r="D55" i="22"/>
  <c r="H48" i="22"/>
  <c r="F55" i="22"/>
  <c r="H36" i="22"/>
  <c r="H55" i="22" l="1"/>
  <c r="A3" i="13"/>
  <c r="A3" i="2"/>
  <c r="A3" i="23" s="1"/>
  <c r="A3" i="12"/>
  <c r="A3" i="22" l="1"/>
  <c r="A3" i="11"/>
  <c r="A3" i="6"/>
  <c r="A3" i="7"/>
  <c r="A3" i="8"/>
  <c r="A3" i="9"/>
  <c r="A3" i="10"/>
  <c r="D16" i="1" l="1"/>
  <c r="H36" i="6" l="1"/>
  <c r="B16" i="1" l="1"/>
  <c r="B40" i="7" l="1"/>
  <c r="B44" i="7"/>
  <c r="B40" i="8"/>
  <c r="B41" i="8"/>
  <c r="B42" i="8"/>
  <c r="B44" i="8"/>
  <c r="H8" i="11" l="1"/>
  <c r="H8" i="9"/>
  <c r="H8" i="10"/>
  <c r="D41" i="2" l="1"/>
  <c r="F35" i="9" l="1"/>
  <c r="F41" i="7"/>
  <c r="J43" i="7" l="1"/>
  <c r="J41" i="7" l="1"/>
  <c r="H13" i="2" l="1"/>
  <c r="H14" i="2"/>
  <c r="H16" i="2"/>
  <c r="J28" i="10" l="1"/>
  <c r="J39" i="8"/>
  <c r="F38" i="11" l="1"/>
  <c r="F37" i="11"/>
  <c r="J33" i="11"/>
  <c r="J32" i="11"/>
  <c r="J31" i="11"/>
  <c r="J30" i="11"/>
  <c r="J29" i="11"/>
  <c r="J27" i="11"/>
  <c r="F34" i="10"/>
  <c r="F29" i="10"/>
  <c r="F28" i="10"/>
  <c r="F27" i="10"/>
  <c r="F26" i="10"/>
  <c r="F25" i="10"/>
  <c r="F24" i="10"/>
  <c r="F23" i="10"/>
  <c r="F22" i="10"/>
  <c r="F21" i="10"/>
  <c r="F20" i="10"/>
  <c r="F19" i="10"/>
  <c r="F18" i="10"/>
  <c r="F17" i="10"/>
  <c r="F16" i="10"/>
  <c r="J34" i="10"/>
  <c r="J29" i="10"/>
  <c r="J27" i="10"/>
  <c r="J26" i="10"/>
  <c r="J25" i="10"/>
  <c r="J22" i="10"/>
  <c r="J20" i="10"/>
  <c r="J19" i="10"/>
  <c r="J18" i="10"/>
  <c r="J17" i="10"/>
  <c r="J16" i="10"/>
  <c r="J12" i="10"/>
  <c r="J52" i="8"/>
  <c r="J45" i="8"/>
  <c r="J34" i="8"/>
  <c r="J48" i="7"/>
  <c r="J47" i="7"/>
  <c r="J46" i="7"/>
  <c r="J45" i="7"/>
  <c r="J44" i="7"/>
  <c r="J42" i="7"/>
  <c r="J40" i="7"/>
  <c r="J39" i="7"/>
  <c r="J33" i="7"/>
  <c r="J54" i="6"/>
  <c r="J48" i="6"/>
  <c r="J45" i="6"/>
  <c r="J44" i="6"/>
  <c r="J43" i="6"/>
  <c r="J42" i="6"/>
  <c r="J41" i="6"/>
  <c r="J40" i="6"/>
  <c r="J39" i="6"/>
  <c r="J35" i="6"/>
  <c r="J30" i="6"/>
  <c r="J29" i="6"/>
  <c r="J28" i="6"/>
  <c r="J27" i="6"/>
  <c r="J26" i="6"/>
  <c r="J25" i="6"/>
  <c r="J22" i="6"/>
  <c r="J19" i="6"/>
  <c r="J18" i="6"/>
  <c r="J15" i="6"/>
  <c r="J13" i="6"/>
  <c r="J12" i="6"/>
  <c r="J10" i="6"/>
  <c r="F49" i="6" l="1"/>
  <c r="F48" i="6"/>
  <c r="F45" i="6"/>
  <c r="F44" i="6"/>
  <c r="F43" i="6"/>
  <c r="F42" i="6"/>
  <c r="F41" i="6"/>
  <c r="F40" i="6"/>
  <c r="F39" i="6"/>
  <c r="F52" i="8"/>
  <c r="F54" i="6" l="1"/>
  <c r="F35" i="6"/>
  <c r="F30" i="6"/>
  <c r="F28" i="6"/>
  <c r="F27" i="6"/>
  <c r="F25" i="6"/>
  <c r="F22" i="6"/>
  <c r="F20" i="6"/>
  <c r="F19" i="6"/>
  <c r="F18" i="6"/>
  <c r="F15" i="6"/>
  <c r="F13" i="6"/>
  <c r="F12" i="6"/>
  <c r="F43" i="7" l="1"/>
  <c r="F39" i="8" l="1"/>
  <c r="J13" i="11" l="1"/>
  <c r="F13" i="11"/>
  <c r="J10" i="10"/>
  <c r="F10" i="10"/>
  <c r="J48" i="8"/>
  <c r="J47" i="8"/>
  <c r="J46" i="8"/>
  <c r="J44" i="8"/>
  <c r="J31" i="7"/>
  <c r="J35" i="7"/>
  <c r="J34" i="7"/>
  <c r="F34" i="8"/>
  <c r="F44" i="8"/>
  <c r="F45" i="8"/>
  <c r="F46" i="8"/>
  <c r="F47" i="8"/>
  <c r="F48" i="8"/>
  <c r="F29" i="6"/>
  <c r="B49" i="2" l="1"/>
  <c r="B47" i="2"/>
  <c r="B42" i="2"/>
  <c r="D66" i="1" l="1"/>
  <c r="B66" i="1"/>
  <c r="D26" i="1"/>
  <c r="B26" i="1"/>
  <c r="H50" i="6" l="1"/>
  <c r="H55" i="6"/>
  <c r="H57" i="6" l="1"/>
  <c r="D11" i="2" l="1"/>
  <c r="D13" i="2"/>
  <c r="D14" i="2"/>
  <c r="D16" i="2"/>
  <c r="D17" i="2"/>
  <c r="D19" i="2"/>
  <c r="D20" i="2"/>
  <c r="D21" i="2"/>
  <c r="D23" i="2"/>
  <c r="D26" i="2"/>
  <c r="D27" i="2"/>
  <c r="D28" i="2"/>
  <c r="D30" i="2"/>
  <c r="D32" i="2"/>
  <c r="D33" i="2"/>
  <c r="D35" i="2"/>
  <c r="D36" i="2"/>
  <c r="D37" i="2"/>
  <c r="D42" i="2"/>
  <c r="D43" i="2"/>
  <c r="D44" i="2"/>
  <c r="D45" i="2"/>
  <c r="F45" i="2" s="1"/>
  <c r="D46" i="2"/>
  <c r="D47" i="2"/>
  <c r="D49" i="2"/>
  <c r="F49" i="2" s="1"/>
  <c r="D55" i="2"/>
  <c r="D56" i="2"/>
  <c r="D57" i="2" l="1"/>
  <c r="F46" i="2"/>
  <c r="F42" i="2"/>
  <c r="F44" i="2"/>
  <c r="F47" i="2"/>
  <c r="F41" i="2"/>
  <c r="F43" i="2"/>
  <c r="H30" i="10"/>
  <c r="D30" i="10"/>
  <c r="B30" i="10"/>
  <c r="F30" i="10" l="1"/>
  <c r="J30" i="10"/>
  <c r="D48" i="2"/>
  <c r="D36" i="8"/>
  <c r="B11" i="2" l="1"/>
  <c r="F11" i="2" s="1"/>
  <c r="F13" i="2"/>
  <c r="F14" i="2"/>
  <c r="B16" i="2"/>
  <c r="F16" i="2" s="1"/>
  <c r="B17" i="2"/>
  <c r="F17" i="2" s="1"/>
  <c r="B19" i="2"/>
  <c r="F19" i="2" s="1"/>
  <c r="B20" i="2"/>
  <c r="F20" i="2" s="1"/>
  <c r="B23" i="2"/>
  <c r="F23" i="2" s="1"/>
  <c r="B27" i="2"/>
  <c r="F27" i="2" s="1"/>
  <c r="B28" i="2"/>
  <c r="F28" i="2" s="1"/>
  <c r="B32" i="2"/>
  <c r="F32" i="2" s="1"/>
  <c r="B33" i="2"/>
  <c r="F33" i="2" s="1"/>
  <c r="D22" i="1" l="1"/>
  <c r="D28" i="1" s="1"/>
  <c r="B22" i="1"/>
  <c r="B28" i="1" s="1"/>
  <c r="J8" i="2" l="1"/>
  <c r="H49" i="7" l="1"/>
  <c r="H56" i="2" l="1"/>
  <c r="J56" i="2" s="1"/>
  <c r="H11" i="2" l="1"/>
  <c r="J13" i="2"/>
  <c r="J14" i="2"/>
  <c r="D41" i="1" l="1"/>
  <c r="B41" i="1"/>
  <c r="J16" i="2" l="1"/>
  <c r="H51" i="2" l="1"/>
  <c r="D51" i="2"/>
  <c r="D50" i="6"/>
  <c r="J50" i="6" s="1"/>
  <c r="B50" i="6"/>
  <c r="D55" i="6"/>
  <c r="J55" i="6" s="1"/>
  <c r="F50" i="6" l="1"/>
  <c r="B55" i="6"/>
  <c r="F55" i="6" s="1"/>
  <c r="H40" i="11" l="1"/>
  <c r="D40" i="11"/>
  <c r="H29" i="2"/>
  <c r="D29" i="2"/>
  <c r="D50" i="2" l="1"/>
  <c r="J35" i="8" l="1"/>
  <c r="J32" i="7"/>
  <c r="J53" i="6"/>
  <c r="J31" i="6"/>
  <c r="H17" i="2" l="1"/>
  <c r="J17" i="2" s="1"/>
  <c r="H19" i="2"/>
  <c r="J19" i="2" s="1"/>
  <c r="H20" i="2"/>
  <c r="J20" i="2" s="1"/>
  <c r="B21" i="2"/>
  <c r="F21" i="2" s="1"/>
  <c r="H21" i="2"/>
  <c r="H23" i="2"/>
  <c r="J23" i="2" s="1"/>
  <c r="B24" i="2"/>
  <c r="D24" i="2"/>
  <c r="H24" i="2"/>
  <c r="B26" i="2"/>
  <c r="F26" i="2" s="1"/>
  <c r="H26" i="2"/>
  <c r="J26" i="2" s="1"/>
  <c r="H27" i="2"/>
  <c r="J27" i="2" s="1"/>
  <c r="H28" i="2"/>
  <c r="J28" i="2" s="1"/>
  <c r="B30" i="2"/>
  <c r="F30" i="2" s="1"/>
  <c r="H30" i="2"/>
  <c r="J30" i="2" s="1"/>
  <c r="J13" i="9"/>
  <c r="F13" i="9"/>
  <c r="J12" i="9"/>
  <c r="F12" i="9"/>
  <c r="F13" i="8"/>
  <c r="J12" i="8"/>
  <c r="F12" i="8"/>
  <c r="J13" i="7"/>
  <c r="J12" i="7"/>
  <c r="F13" i="7"/>
  <c r="F12" i="7"/>
  <c r="H55" i="2"/>
  <c r="J55" i="2" s="1"/>
  <c r="H50" i="2"/>
  <c r="H49" i="2"/>
  <c r="J49" i="2" s="1"/>
  <c r="H47" i="2"/>
  <c r="J47" i="2" s="1"/>
  <c r="H46" i="2"/>
  <c r="J46" i="2" s="1"/>
  <c r="H45" i="2"/>
  <c r="J45" i="2" s="1"/>
  <c r="H44" i="2"/>
  <c r="J44" i="2" s="1"/>
  <c r="H43" i="2"/>
  <c r="J43" i="2" s="1"/>
  <c r="H42" i="2"/>
  <c r="J42" i="2" s="1"/>
  <c r="H41" i="2"/>
  <c r="J41" i="2" s="1"/>
  <c r="H37" i="2"/>
  <c r="J37" i="2" s="1"/>
  <c r="H36" i="2"/>
  <c r="J36" i="2" s="1"/>
  <c r="H35" i="2"/>
  <c r="J35" i="2" s="1"/>
  <c r="H33" i="2"/>
  <c r="J33" i="2" s="1"/>
  <c r="H32" i="2"/>
  <c r="J32" i="2" s="1"/>
  <c r="J24" i="2" l="1"/>
  <c r="J11" i="2"/>
  <c r="F24" i="2"/>
  <c r="J13" i="8"/>
  <c r="H57" i="2"/>
  <c r="J7" i="11"/>
  <c r="J7" i="10"/>
  <c r="J7" i="9"/>
  <c r="J7" i="8"/>
  <c r="J7" i="7"/>
  <c r="J7" i="6"/>
  <c r="D49" i="7"/>
  <c r="J49" i="7" s="1"/>
  <c r="H8" i="8" l="1"/>
  <c r="H8" i="7"/>
  <c r="H8" i="6"/>
  <c r="B55" i="2" l="1"/>
  <c r="B56" i="2"/>
  <c r="F56" i="2" s="1"/>
  <c r="F37" i="2"/>
  <c r="B36" i="2"/>
  <c r="F36" i="2" s="1"/>
  <c r="B35" i="2"/>
  <c r="F35" i="2" s="1"/>
  <c r="J31" i="9"/>
  <c r="F31" i="9"/>
  <c r="F31" i="7"/>
  <c r="G57" i="2"/>
  <c r="J16" i="6"/>
  <c r="F16" i="6"/>
  <c r="B48" i="2"/>
  <c r="F48" i="2" s="1"/>
  <c r="F31" i="6"/>
  <c r="F55" i="2" l="1"/>
  <c r="B57" i="2"/>
  <c r="H45" i="11"/>
  <c r="G45" i="11"/>
  <c r="D45" i="11"/>
  <c r="B45" i="11"/>
  <c r="B40" i="11"/>
  <c r="F40" i="11" s="1"/>
  <c r="H34" i="11"/>
  <c r="D34" i="11"/>
  <c r="D47" i="11" s="1"/>
  <c r="B34" i="11"/>
  <c r="J12" i="11"/>
  <c r="F12" i="11"/>
  <c r="J10" i="11"/>
  <c r="F10" i="11"/>
  <c r="H35" i="10"/>
  <c r="G35" i="10"/>
  <c r="D35" i="10"/>
  <c r="B35" i="10"/>
  <c r="H48" i="2"/>
  <c r="J48" i="2" s="1"/>
  <c r="H13" i="10"/>
  <c r="D13" i="10"/>
  <c r="B13" i="10"/>
  <c r="H54" i="9"/>
  <c r="G54" i="9"/>
  <c r="D54" i="9"/>
  <c r="B54" i="9"/>
  <c r="J53" i="9"/>
  <c r="F53" i="9"/>
  <c r="J52" i="9"/>
  <c r="F52" i="9"/>
  <c r="H49" i="9"/>
  <c r="D49" i="9"/>
  <c r="B49" i="9"/>
  <c r="H36" i="9"/>
  <c r="D36" i="9"/>
  <c r="B36" i="9"/>
  <c r="B56" i="9" s="1"/>
  <c r="J34" i="9"/>
  <c r="F34" i="9"/>
  <c r="J33" i="9"/>
  <c r="F33" i="9"/>
  <c r="J30" i="9"/>
  <c r="F30" i="9"/>
  <c r="J29" i="9"/>
  <c r="F29" i="9"/>
  <c r="J28" i="9"/>
  <c r="F28" i="9"/>
  <c r="J27" i="9"/>
  <c r="F27" i="9"/>
  <c r="F26" i="9"/>
  <c r="J25" i="9"/>
  <c r="F25" i="9"/>
  <c r="J24" i="9"/>
  <c r="F24" i="9"/>
  <c r="J22" i="9"/>
  <c r="F22" i="9"/>
  <c r="J21" i="9"/>
  <c r="F21" i="9"/>
  <c r="J19" i="9"/>
  <c r="F19" i="9"/>
  <c r="J18" i="9"/>
  <c r="F18" i="9"/>
  <c r="J16" i="9"/>
  <c r="F16" i="9"/>
  <c r="J15" i="9"/>
  <c r="F15" i="9"/>
  <c r="J10" i="9"/>
  <c r="F10" i="9"/>
  <c r="H54" i="8"/>
  <c r="G54" i="8"/>
  <c r="D54" i="8"/>
  <c r="B54" i="8"/>
  <c r="J53" i="8"/>
  <c r="F53" i="8"/>
  <c r="H49" i="8"/>
  <c r="D49" i="8"/>
  <c r="B49" i="8"/>
  <c r="H36" i="8"/>
  <c r="J36" i="8" s="1"/>
  <c r="B36" i="8"/>
  <c r="J27" i="8"/>
  <c r="F27" i="8"/>
  <c r="F26" i="8"/>
  <c r="J25" i="8"/>
  <c r="F25" i="8"/>
  <c r="J24" i="8"/>
  <c r="F24" i="8"/>
  <c r="J22" i="8"/>
  <c r="F22" i="8"/>
  <c r="J21" i="8"/>
  <c r="F21" i="8"/>
  <c r="J19" i="8"/>
  <c r="F19" i="8"/>
  <c r="J18" i="8"/>
  <c r="F18" i="8"/>
  <c r="J16" i="8"/>
  <c r="F16" i="8"/>
  <c r="J15" i="8"/>
  <c r="F15" i="8"/>
  <c r="J10" i="8"/>
  <c r="F10" i="8"/>
  <c r="H54" i="7"/>
  <c r="G54" i="7"/>
  <c r="D54" i="7"/>
  <c r="B54" i="7"/>
  <c r="J53" i="7"/>
  <c r="F53" i="7"/>
  <c r="J52" i="7"/>
  <c r="F52" i="7"/>
  <c r="B49" i="7"/>
  <c r="F48" i="7"/>
  <c r="F47" i="7"/>
  <c r="F46" i="7"/>
  <c r="F45" i="7"/>
  <c r="F44" i="7"/>
  <c r="F42" i="7"/>
  <c r="F40" i="7"/>
  <c r="F39" i="7"/>
  <c r="H36" i="7"/>
  <c r="H56" i="7" s="1"/>
  <c r="D36" i="7"/>
  <c r="D56" i="7" s="1"/>
  <c r="B36" i="7"/>
  <c r="F35" i="7"/>
  <c r="F34" i="7"/>
  <c r="F33" i="7"/>
  <c r="J30" i="7"/>
  <c r="F30" i="7"/>
  <c r="J29" i="7"/>
  <c r="F29" i="7"/>
  <c r="J28" i="7"/>
  <c r="F28" i="7"/>
  <c r="J27" i="7"/>
  <c r="F27" i="7"/>
  <c r="F26" i="7"/>
  <c r="J25" i="7"/>
  <c r="F25" i="7"/>
  <c r="J24" i="7"/>
  <c r="F24" i="7"/>
  <c r="J22" i="7"/>
  <c r="F22" i="7"/>
  <c r="J21" i="7"/>
  <c r="F21" i="7"/>
  <c r="J19" i="7"/>
  <c r="F19" i="7"/>
  <c r="J18" i="7"/>
  <c r="F18" i="7"/>
  <c r="J16" i="7"/>
  <c r="F16" i="7"/>
  <c r="J15" i="7"/>
  <c r="F15" i="7"/>
  <c r="J10" i="7"/>
  <c r="F10" i="7"/>
  <c r="G55" i="6"/>
  <c r="F53" i="6"/>
  <c r="D36" i="6"/>
  <c r="J36" i="6" s="1"/>
  <c r="B57" i="6"/>
  <c r="J33" i="6"/>
  <c r="F33" i="6"/>
  <c r="J23" i="6"/>
  <c r="F23" i="6"/>
  <c r="F10" i="6"/>
  <c r="J49" i="9" l="1"/>
  <c r="J36" i="9"/>
  <c r="D56" i="8"/>
  <c r="F13" i="10"/>
  <c r="F49" i="9"/>
  <c r="F36" i="9"/>
  <c r="J36" i="7"/>
  <c r="J13" i="10"/>
  <c r="J49" i="8"/>
  <c r="F34" i="11"/>
  <c r="J34" i="11"/>
  <c r="F36" i="8"/>
  <c r="B56" i="8"/>
  <c r="F36" i="6"/>
  <c r="B50" i="2"/>
  <c r="F50" i="2" s="1"/>
  <c r="H52" i="2"/>
  <c r="F49" i="8"/>
  <c r="D31" i="2"/>
  <c r="D37" i="10"/>
  <c r="B31" i="2"/>
  <c r="B38" i="2" s="1"/>
  <c r="B37" i="10"/>
  <c r="H37" i="10"/>
  <c r="H56" i="8"/>
  <c r="H31" i="2"/>
  <c r="H47" i="11"/>
  <c r="F49" i="7"/>
  <c r="B47" i="11"/>
  <c r="F36" i="7"/>
  <c r="D57" i="6"/>
  <c r="B52" i="2" l="1"/>
  <c r="B59" i="2" s="1"/>
  <c r="F31" i="2"/>
  <c r="J31" i="2"/>
  <c r="D38" i="2"/>
  <c r="D52" i="2"/>
  <c r="H38" i="2"/>
  <c r="F52" i="2" l="1"/>
  <c r="D59" i="2"/>
  <c r="F38" i="2"/>
  <c r="J38" i="2"/>
  <c r="J52" i="2"/>
  <c r="H59" i="2"/>
  <c r="B75" i="1" l="1"/>
  <c r="B77" i="1" s="1"/>
  <c r="D75" i="1"/>
  <c r="D77" i="1" s="1"/>
  <c r="B60" i="1"/>
  <c r="B62" i="1" s="1"/>
  <c r="B68" i="1" s="1"/>
  <c r="B80" i="1" l="1"/>
  <c r="B81" i="1" s="1"/>
  <c r="D60" i="1"/>
  <c r="D62" i="1" s="1"/>
  <c r="D68" i="1" s="1"/>
  <c r="D80" i="1" s="1"/>
  <c r="B82" i="1" l="1"/>
  <c r="D81" i="1"/>
  <c r="D82" i="1" s="1"/>
</calcChain>
</file>

<file path=xl/sharedStrings.xml><?xml version="1.0" encoding="utf-8"?>
<sst xmlns="http://schemas.openxmlformats.org/spreadsheetml/2006/main" count="883" uniqueCount="404">
  <si>
    <t>VICTORIA COUNTY JUNIOR COLLEGE DISTRICT</t>
  </si>
  <si>
    <t>Current assets:</t>
  </si>
  <si>
    <t>Cash and cash equivalents</t>
  </si>
  <si>
    <t>Restricted cash and cash equivalents</t>
  </si>
  <si>
    <t>Investments</t>
  </si>
  <si>
    <t>Restricted investments</t>
  </si>
  <si>
    <t>Accounts receivable (net)</t>
  </si>
  <si>
    <t>Inventories</t>
  </si>
  <si>
    <t>Total current assets</t>
  </si>
  <si>
    <t>Noncurrent assets:</t>
  </si>
  <si>
    <t>Capital assets, net</t>
  </si>
  <si>
    <t>Total noncurrent assets</t>
  </si>
  <si>
    <t>Prepaid expenses</t>
  </si>
  <si>
    <t>Construction in progress</t>
  </si>
  <si>
    <t>ASSETS</t>
  </si>
  <si>
    <t>Current liabilities:</t>
  </si>
  <si>
    <t>Accounts payable</t>
  </si>
  <si>
    <t>Accrued liabilities</t>
  </si>
  <si>
    <t>Funds held for others</t>
  </si>
  <si>
    <t>Deferred revenues</t>
  </si>
  <si>
    <t>Bonds payable, current portion</t>
  </si>
  <si>
    <t>Total current liabilities</t>
  </si>
  <si>
    <t>Noncurrent liabilities:</t>
  </si>
  <si>
    <t>1999 Revenue construction bonds</t>
  </si>
  <si>
    <t>2006 Limited tax bonds</t>
  </si>
  <si>
    <t>2007 Limited tax bonds</t>
  </si>
  <si>
    <t>2008 Maintenance tax notes</t>
  </si>
  <si>
    <t>Bonds payable</t>
  </si>
  <si>
    <t>Total Liabilities</t>
  </si>
  <si>
    <t>Beginning of year</t>
  </si>
  <si>
    <t>Current year addition</t>
  </si>
  <si>
    <t>LIABILITIES</t>
  </si>
  <si>
    <t>Adjusted</t>
  </si>
  <si>
    <t>Budget</t>
  </si>
  <si>
    <t>Actual</t>
  </si>
  <si>
    <t>(100%)</t>
  </si>
  <si>
    <t>% Actual to</t>
  </si>
  <si>
    <t>Prior Year</t>
  </si>
  <si>
    <t>% of</t>
  </si>
  <si>
    <t>REVENUES:</t>
  </si>
  <si>
    <t>State appropriations</t>
  </si>
  <si>
    <t>Tuition:</t>
  </si>
  <si>
    <t>Credit courses</t>
  </si>
  <si>
    <t>Non-credit courses</t>
  </si>
  <si>
    <t>Fees:</t>
  </si>
  <si>
    <t>Exemptions &amp; waivers:</t>
  </si>
  <si>
    <t>Sales &amp; services of educational activities</t>
  </si>
  <si>
    <t>Investment income</t>
  </si>
  <si>
    <t>Ad valorem taxes:</t>
  </si>
  <si>
    <t>Maintenance &amp; operations</t>
  </si>
  <si>
    <t>Debt service</t>
  </si>
  <si>
    <t>Grants:</t>
  </si>
  <si>
    <t>State grants</t>
  </si>
  <si>
    <t>Federal grants</t>
  </si>
  <si>
    <t>Local grants</t>
  </si>
  <si>
    <t>Total</t>
  </si>
  <si>
    <t>EXPENDITURES:</t>
  </si>
  <si>
    <t>Instruction</t>
  </si>
  <si>
    <t>Public service</t>
  </si>
  <si>
    <t>Academic support</t>
  </si>
  <si>
    <t>Student services</t>
  </si>
  <si>
    <t>Institutional support</t>
  </si>
  <si>
    <t>Physical plant</t>
  </si>
  <si>
    <t>Scholarships and fellowships</t>
  </si>
  <si>
    <t>Auxiliary enterprises</t>
  </si>
  <si>
    <t>TRANSFERS AMOUNG FUNDS:</t>
  </si>
  <si>
    <t>Transfers in</t>
  </si>
  <si>
    <t>Transfers out</t>
  </si>
  <si>
    <t>Debt Service</t>
  </si>
  <si>
    <t>Auxiliary Enterprises</t>
  </si>
  <si>
    <t>Federal Restricted Funds</t>
  </si>
  <si>
    <t>State Restricted Funds</t>
  </si>
  <si>
    <t>Local Restricted Funds</t>
  </si>
  <si>
    <t>Consolidated - All Funds (Excluding Construction Projects)</t>
  </si>
  <si>
    <t>Other income</t>
  </si>
  <si>
    <t>TPEG</t>
  </si>
  <si>
    <t>Staff Benefits</t>
  </si>
  <si>
    <t>Auxiliary services</t>
  </si>
  <si>
    <t>Interest</t>
  </si>
  <si>
    <t>Salaries and wages</t>
  </si>
  <si>
    <t>Employee benefits</t>
  </si>
  <si>
    <t>Allocations and departmental charges</t>
  </si>
  <si>
    <t>Professional and contracted services</t>
  </si>
  <si>
    <t>Advertising and public relations</t>
  </si>
  <si>
    <t>Supplies</t>
  </si>
  <si>
    <t>Training and conference fees</t>
  </si>
  <si>
    <t>Travel</t>
  </si>
  <si>
    <t>Other operating expenditures</t>
  </si>
  <si>
    <t>Rental expenditures</t>
  </si>
  <si>
    <t>Capital outlay</t>
  </si>
  <si>
    <t>Adopted</t>
  </si>
  <si>
    <t>Retirement of principal</t>
  </si>
  <si>
    <t>State paid benefits</t>
  </si>
  <si>
    <t>Health insurance</t>
  </si>
  <si>
    <t>Retirement contributions</t>
  </si>
  <si>
    <t>(A)</t>
  </si>
  <si>
    <t>(B)</t>
  </si>
  <si>
    <t>(C)</t>
  </si>
  <si>
    <t>Investments at TexPool.</t>
  </si>
  <si>
    <t>(D)</t>
  </si>
  <si>
    <t>(E)</t>
  </si>
  <si>
    <t>(F)</t>
  </si>
  <si>
    <t>(G)</t>
  </si>
  <si>
    <t>(H)</t>
  </si>
  <si>
    <t>Land.</t>
  </si>
  <si>
    <t>(I)</t>
  </si>
  <si>
    <t>Capital assets subject to depreciation.</t>
  </si>
  <si>
    <t>(J)</t>
  </si>
  <si>
    <t>(K)</t>
  </si>
  <si>
    <t>(L)</t>
  </si>
  <si>
    <t>Funds held in agency capacity for student groups and other organizations.</t>
  </si>
  <si>
    <t>(1)</t>
  </si>
  <si>
    <t>(2)</t>
  </si>
  <si>
    <t>State paid benefits - not a budgeted item as expenditures are recorded to offset the revenue amounts.</t>
  </si>
  <si>
    <t>(3)</t>
  </si>
  <si>
    <t>Tax revenues for maintenance &amp; operations levy</t>
  </si>
  <si>
    <t>(4)</t>
  </si>
  <si>
    <t>Tax revenues for debt service levy</t>
  </si>
  <si>
    <t>(5)</t>
  </si>
  <si>
    <t>(6)</t>
  </si>
  <si>
    <t>(7)</t>
  </si>
  <si>
    <t>State-mandated set-aside of tuition for scholarship purposes</t>
  </si>
  <si>
    <t>(8)</t>
  </si>
  <si>
    <t>(9)</t>
  </si>
  <si>
    <t>Internally mandated exemptions &amp; waivers of tuition and/or fees</t>
  </si>
  <si>
    <t>(10)</t>
  </si>
  <si>
    <t>(11)</t>
  </si>
  <si>
    <t>(12)</t>
  </si>
  <si>
    <t>(13)</t>
  </si>
  <si>
    <t>(14)</t>
  </si>
  <si>
    <t>Rental:  University of Houston</t>
  </si>
  <si>
    <t>(15)</t>
  </si>
  <si>
    <t>Pell grants</t>
  </si>
  <si>
    <t>Supplemental education opportunity grants</t>
  </si>
  <si>
    <t>Federal work-study</t>
  </si>
  <si>
    <t>State scholarships:</t>
  </si>
  <si>
    <t>Texas educational opportunity grants</t>
  </si>
  <si>
    <t>Texas grants</t>
  </si>
  <si>
    <t>Texas public education grants</t>
  </si>
  <si>
    <t>Other scholarships &amp; fellowships:</t>
  </si>
  <si>
    <t>(16)</t>
  </si>
  <si>
    <t>(17)</t>
  </si>
  <si>
    <t>(18)</t>
  </si>
  <si>
    <t>(19)</t>
  </si>
  <si>
    <t xml:space="preserve">Costs associated with provision of credit and non-credit course offerings </t>
  </si>
  <si>
    <t>Instructional technology initiative</t>
  </si>
  <si>
    <t>(20)</t>
  </si>
  <si>
    <t>Personal enrichment</t>
  </si>
  <si>
    <t>Summer camps</t>
  </si>
  <si>
    <t>Motorcycle safety</t>
  </si>
  <si>
    <t>Truck driving</t>
  </si>
  <si>
    <t>(21)</t>
  </si>
  <si>
    <t xml:space="preserve">Museum of the Coastal Bend  </t>
  </si>
  <si>
    <t>Division offices</t>
  </si>
  <si>
    <t>Faculty senate</t>
  </si>
  <si>
    <t>(22)</t>
  </si>
  <si>
    <t>Registrar</t>
  </si>
  <si>
    <t>Financial aid</t>
  </si>
  <si>
    <t>Orientation</t>
  </si>
  <si>
    <t>Campus security</t>
  </si>
  <si>
    <t>(23)</t>
  </si>
  <si>
    <t>Office of the President</t>
  </si>
  <si>
    <t>Staff council</t>
  </si>
  <si>
    <t>Purchasing</t>
  </si>
  <si>
    <t>Central stores</t>
  </si>
  <si>
    <t>Human resources</t>
  </si>
  <si>
    <t>Faculty/staff development</t>
  </si>
  <si>
    <t>Technology services</t>
  </si>
  <si>
    <t>College advancement</t>
  </si>
  <si>
    <t>Foundation advancement</t>
  </si>
  <si>
    <t>Marketing &amp; communications</t>
  </si>
  <si>
    <t>Central telephone service</t>
  </si>
  <si>
    <t>Sponsored research office</t>
  </si>
  <si>
    <t>Institutional memberships</t>
  </si>
  <si>
    <t>Commencement</t>
  </si>
  <si>
    <t>Lyceum</t>
  </si>
  <si>
    <t>(24)</t>
  </si>
  <si>
    <t>General services</t>
  </si>
  <si>
    <t>Building maintenance</t>
  </si>
  <si>
    <t>Custodial services</t>
  </si>
  <si>
    <t>Grounds maintenance</t>
  </si>
  <si>
    <t>Utilities</t>
  </si>
  <si>
    <t>Major repairs &amp; renovations</t>
  </si>
  <si>
    <t>(25)</t>
  </si>
  <si>
    <t>Pass through of other federal (non-Title IV) scholarships</t>
  </si>
  <si>
    <t>Pass through of state scholarships</t>
  </si>
  <si>
    <t>Pass through of scholarships awarded by the foundation</t>
  </si>
  <si>
    <t>Scholarships funded by auxiliary services</t>
  </si>
  <si>
    <t>Institutional work-study</t>
  </si>
  <si>
    <t>(26)</t>
  </si>
  <si>
    <t>Expenditures associated with auxiliary enterprises enumerated at (12) above</t>
  </si>
  <si>
    <t>(27)</t>
  </si>
  <si>
    <t>Health insurance not reimbursed by state</t>
  </si>
  <si>
    <t>(M)</t>
  </si>
  <si>
    <t>Long-term debt obligations.</t>
  </si>
  <si>
    <t xml:space="preserve">Investment income </t>
  </si>
  <si>
    <t>Scholarships and fellowships (with Title IV)</t>
  </si>
  <si>
    <t>NOTE:  Grant receivables and revenues are recorded each month to match revenue and expenses to the proper period.</t>
  </si>
  <si>
    <t>Unrestricted - General</t>
  </si>
  <si>
    <t>2010 Refunding bonds</t>
  </si>
  <si>
    <t>Bond proceeds</t>
  </si>
  <si>
    <t>Bond issuance costs</t>
  </si>
  <si>
    <t>(29)</t>
  </si>
  <si>
    <t>Exemptions &amp; waivers:  Non-credit courses.</t>
  </si>
  <si>
    <r>
      <t xml:space="preserve">State appropriations - </t>
    </r>
    <r>
      <rPr>
        <b/>
        <i/>
        <sz val="10"/>
        <color theme="1"/>
        <rFont val="Times New Roman"/>
        <family val="1"/>
      </rPr>
      <t>10 months; state does not pay in December and January</t>
    </r>
  </si>
  <si>
    <r>
      <t xml:space="preserve">Ad Valorem Taxes:  Maintenance &amp; operations - </t>
    </r>
    <r>
      <rPr>
        <b/>
        <i/>
        <sz val="10"/>
        <color theme="1"/>
        <rFont val="Times New Roman"/>
        <family val="1"/>
      </rPr>
      <t>Appropriate, as current taxes due 02/28.</t>
    </r>
  </si>
  <si>
    <r>
      <t xml:space="preserve">Ad Valorem Taxes:  Debt service - </t>
    </r>
    <r>
      <rPr>
        <b/>
        <i/>
        <sz val="10"/>
        <color theme="1"/>
        <rFont val="Times New Roman"/>
        <family val="1"/>
      </rPr>
      <t>Appropriate, as current taxes due 02/28.</t>
    </r>
  </si>
  <si>
    <t>Exemptions &amp; waivers:  Credit courses</t>
  </si>
  <si>
    <t xml:space="preserve">Coin operated copiers </t>
  </si>
  <si>
    <r>
      <t xml:space="preserve">Instruction - </t>
    </r>
    <r>
      <rPr>
        <b/>
        <i/>
        <sz val="10"/>
        <color theme="1"/>
        <rFont val="Times New Roman"/>
        <family val="1"/>
      </rPr>
      <t>Appropriate.</t>
    </r>
  </si>
  <si>
    <r>
      <t xml:space="preserve">Academic support - </t>
    </r>
    <r>
      <rPr>
        <b/>
        <i/>
        <sz val="10"/>
        <color theme="1"/>
        <rFont val="Times New Roman"/>
        <family val="1"/>
      </rPr>
      <t>Appropriate.</t>
    </r>
  </si>
  <si>
    <r>
      <t xml:space="preserve">Student services - </t>
    </r>
    <r>
      <rPr>
        <b/>
        <i/>
        <sz val="10"/>
        <color theme="1"/>
        <rFont val="Times New Roman"/>
        <family val="1"/>
      </rPr>
      <t>Appropriate.</t>
    </r>
  </si>
  <si>
    <r>
      <t xml:space="preserve">Institutional support - </t>
    </r>
    <r>
      <rPr>
        <b/>
        <i/>
        <sz val="10"/>
        <color theme="1"/>
        <rFont val="Times New Roman"/>
        <family val="1"/>
      </rPr>
      <t>Appropriate.</t>
    </r>
  </si>
  <si>
    <r>
      <t xml:space="preserve">Physical plant - </t>
    </r>
    <r>
      <rPr>
        <b/>
        <i/>
        <sz val="10"/>
        <color theme="1"/>
        <rFont val="Times New Roman"/>
        <family val="1"/>
      </rPr>
      <t>Appropriate.</t>
    </r>
  </si>
  <si>
    <r>
      <t xml:space="preserve">Auxiliary enterprises - </t>
    </r>
    <r>
      <rPr>
        <b/>
        <i/>
        <sz val="10"/>
        <color theme="1"/>
        <rFont val="Times New Roman"/>
        <family val="1"/>
      </rPr>
      <t>Appropriate.</t>
    </r>
  </si>
  <si>
    <t>Non-Cash Adjustment - Change in Long-Term Debt Principal</t>
  </si>
  <si>
    <t>Reserve for contingencies</t>
  </si>
  <si>
    <t>Staff benefits</t>
  </si>
  <si>
    <t>Current Month</t>
  </si>
  <si>
    <t>Adjustments</t>
  </si>
  <si>
    <t>Budget Adjustments</t>
  </si>
  <si>
    <t xml:space="preserve">General fees </t>
  </si>
  <si>
    <t>Course fees</t>
  </si>
  <si>
    <t xml:space="preserve">Lab fees </t>
  </si>
  <si>
    <t>Liability insurance fees</t>
  </si>
  <si>
    <t xml:space="preserve">Out of county fee </t>
  </si>
  <si>
    <t xml:space="preserve">Technology fees </t>
  </si>
  <si>
    <t xml:space="preserve">State-mandated exemptions &amp; waivers of tuition and/or fees </t>
  </si>
  <si>
    <t xml:space="preserve">Sales &amp; services of educational activities </t>
  </si>
  <si>
    <t xml:space="preserve">Installment fees </t>
  </si>
  <si>
    <t>Museum of the Coastal Bend membership &amp; tour charges</t>
  </si>
  <si>
    <t>Media Services charges to outside parties</t>
  </si>
  <si>
    <t>Interest income</t>
  </si>
  <si>
    <t>Bookstore</t>
  </si>
  <si>
    <t>Official functions</t>
  </si>
  <si>
    <t>Student Center operations</t>
  </si>
  <si>
    <t xml:space="preserve">Late &amp; Schedule Change Fees </t>
  </si>
  <si>
    <t xml:space="preserve">Returned check fees </t>
  </si>
  <si>
    <t xml:space="preserve">Library fines </t>
  </si>
  <si>
    <t>Parking fines</t>
  </si>
  <si>
    <t xml:space="preserve">Recovery of indirect costs related to grants </t>
  </si>
  <si>
    <t>Pell administrative allowance</t>
  </si>
  <si>
    <t xml:space="preserve">Recycling income </t>
  </si>
  <si>
    <t>Scholarships and fellowships (including Title IV)</t>
  </si>
  <si>
    <r>
      <t>Public service -</t>
    </r>
    <r>
      <rPr>
        <b/>
        <i/>
        <sz val="10"/>
        <color theme="1"/>
        <rFont val="Times New Roman"/>
        <family val="1"/>
      </rPr>
      <t xml:space="preserve"> Appropriate.</t>
    </r>
  </si>
  <si>
    <t xml:space="preserve">Scholarships and fellowships </t>
  </si>
  <si>
    <r>
      <t xml:space="preserve">Debt service - </t>
    </r>
    <r>
      <rPr>
        <b/>
        <i/>
        <sz val="10"/>
        <color theme="1"/>
        <rFont val="Times New Roman"/>
        <family val="1"/>
      </rPr>
      <t>Appropriate, as principal payments are due in August and interest payments are due in February and August.</t>
    </r>
  </si>
  <si>
    <t>Deferred revenue for gift cards, grants, scholarships, early registration, and undistributed receipts from the student accounts receivable module.</t>
  </si>
  <si>
    <r>
      <t xml:space="preserve">Tuition:  Credit courses - </t>
    </r>
    <r>
      <rPr>
        <b/>
        <i/>
        <sz val="10"/>
        <color theme="1"/>
        <rFont val="Times New Roman"/>
        <family val="1"/>
      </rPr>
      <t xml:space="preserve">Appropriate.  </t>
    </r>
  </si>
  <si>
    <r>
      <t xml:space="preserve">Tuition:  Non-credit courses - </t>
    </r>
    <r>
      <rPr>
        <b/>
        <i/>
        <sz val="10"/>
        <color theme="1"/>
        <rFont val="Times New Roman"/>
        <family val="1"/>
      </rPr>
      <t xml:space="preserve">Appropriate. </t>
    </r>
  </si>
  <si>
    <r>
      <t xml:space="preserve">Fees:  Credit courses - </t>
    </r>
    <r>
      <rPr>
        <b/>
        <i/>
        <sz val="10"/>
        <color theme="1"/>
        <rFont val="Times New Roman"/>
        <family val="1"/>
      </rPr>
      <t xml:space="preserve">Appropriate. </t>
    </r>
  </si>
  <si>
    <t>Non-Cash Adjustment - Change in Capital Assets</t>
  </si>
  <si>
    <t>Non-Cash Adjustment - Fund Balance Transfer</t>
  </si>
  <si>
    <t>Accounts payable.</t>
  </si>
  <si>
    <t>Leo J. Welder Center for the Performing Arts</t>
  </si>
  <si>
    <t>Institutional scholarships</t>
  </si>
  <si>
    <t>Quality enhancement plan</t>
  </si>
  <si>
    <t>College information systems</t>
  </si>
  <si>
    <t>Cumulative</t>
  </si>
  <si>
    <t>Due from construction fund</t>
  </si>
  <si>
    <t>(N)</t>
  </si>
  <si>
    <t>Unamortized premium on bonds</t>
  </si>
  <si>
    <t>(O)</t>
  </si>
  <si>
    <t>Unamortized premium on bond issuance.</t>
  </si>
  <si>
    <t>Faculty / staff development</t>
  </si>
  <si>
    <t>Business office / payments</t>
  </si>
  <si>
    <t>Unrestricted - General and Auxiliary Enterprises</t>
  </si>
  <si>
    <t>2013 Limited tax bonds</t>
  </si>
  <si>
    <t>2012 Limited tax refunding bonds</t>
  </si>
  <si>
    <t>Deferred inflows related to pensions</t>
  </si>
  <si>
    <t>Net pension liability</t>
  </si>
  <si>
    <t>Conference and Education Center</t>
  </si>
  <si>
    <t>Total noncurrent liabilities</t>
  </si>
  <si>
    <t>Total liabilities and deferred inflows</t>
  </si>
  <si>
    <t>Bookstore, Leo J. Welder Center for the Performing Arts, Conference and Education Center, and Central Stores inventories.</t>
  </si>
  <si>
    <t>(P)</t>
  </si>
  <si>
    <t>(Q)</t>
  </si>
  <si>
    <t>(S)</t>
  </si>
  <si>
    <t>(R)</t>
  </si>
  <si>
    <t>Deferred outflows related to pensions</t>
  </si>
  <si>
    <t>Prepaid expenses (recorded only at fiscal year end).</t>
  </si>
  <si>
    <t>Statement of Net Position</t>
  </si>
  <si>
    <t>NET POSITION</t>
  </si>
  <si>
    <t>Total net position</t>
  </si>
  <si>
    <t>Operating expense reduction</t>
  </si>
  <si>
    <r>
      <t xml:space="preserve">Tuition:  TPEG - </t>
    </r>
    <r>
      <rPr>
        <b/>
        <i/>
        <sz val="10"/>
        <color theme="1"/>
        <rFont val="Times New Roman"/>
        <family val="1"/>
      </rPr>
      <t>Mandatory set-aside for Fall, Spring and Summer.</t>
    </r>
  </si>
  <si>
    <r>
      <t>Grants and contracts:  Federal grants and contracts -</t>
    </r>
    <r>
      <rPr>
        <b/>
        <i/>
        <sz val="10"/>
        <color theme="1"/>
        <rFont val="Times New Roman"/>
        <family val="1"/>
      </rPr>
      <t xml:space="preserve"> Appropriate.</t>
    </r>
  </si>
  <si>
    <t>Non-scholarship &amp; fellowship grants and contracts</t>
  </si>
  <si>
    <r>
      <t xml:space="preserve">Grants and contracts:  State grants and contracts - </t>
    </r>
    <r>
      <rPr>
        <b/>
        <i/>
        <sz val="10"/>
        <color theme="1"/>
        <rFont val="Times New Roman"/>
        <family val="1"/>
      </rPr>
      <t xml:space="preserve">Appropriate. </t>
    </r>
  </si>
  <si>
    <r>
      <t xml:space="preserve">Grants and contracts:  Local grants and contracts - </t>
    </r>
    <r>
      <rPr>
        <b/>
        <i/>
        <sz val="10"/>
        <color theme="1"/>
        <rFont val="Times New Roman"/>
        <family val="1"/>
      </rPr>
      <t>Appropriate.</t>
    </r>
  </si>
  <si>
    <t>Total deferred outflows</t>
  </si>
  <si>
    <t>Net OPEB liability</t>
  </si>
  <si>
    <t>Deferred inflows related to OPEB</t>
  </si>
  <si>
    <t>Deferred outflows related to OPEB</t>
  </si>
  <si>
    <t>Total deferred inflows</t>
  </si>
  <si>
    <t>(T)</t>
  </si>
  <si>
    <t>ERS net OPEB liability.</t>
  </si>
  <si>
    <t>TRS retirement plan net pension liability.</t>
  </si>
  <si>
    <t>(U)</t>
  </si>
  <si>
    <t>Deferred inflows related to VC's proportionate share of TRS pension funds for differences between projected and actual investment earnings and differences between contributions and proportionate share of contributions.</t>
  </si>
  <si>
    <t>Deferred inflows related to VC's proportionate share of ERS OPEB for differences between expected and actual economic experience and changes in actuarial assumptions.</t>
  </si>
  <si>
    <t xml:space="preserve">Business and computer </t>
  </si>
  <si>
    <t xml:space="preserve">Workforce education </t>
  </si>
  <si>
    <t xml:space="preserve">Contract/customized training </t>
  </si>
  <si>
    <t xml:space="preserve">Industrial contract </t>
  </si>
  <si>
    <t xml:space="preserve">EMS contract </t>
  </si>
  <si>
    <t xml:space="preserve">Allied health </t>
  </si>
  <si>
    <t xml:space="preserve">EMS </t>
  </si>
  <si>
    <t xml:space="preserve">Police academy </t>
  </si>
  <si>
    <t>Non-funded other</t>
  </si>
  <si>
    <t>Non-funded truck driving</t>
  </si>
  <si>
    <t>Non-funded motorcycle safety</t>
  </si>
  <si>
    <t xml:space="preserve">Summer camp </t>
  </si>
  <si>
    <t>In county</t>
  </si>
  <si>
    <t xml:space="preserve">Out of County  </t>
  </si>
  <si>
    <t>Non-Resident</t>
  </si>
  <si>
    <t>Differential</t>
  </si>
  <si>
    <t>Exam fees (credit courses)</t>
  </si>
  <si>
    <t>Testing center fee (non-credit)</t>
  </si>
  <si>
    <t>Transcript fee</t>
  </si>
  <si>
    <t>Collection fee</t>
  </si>
  <si>
    <t>Commissions - testing center</t>
  </si>
  <si>
    <t>Sports center membership fee</t>
  </si>
  <si>
    <t>Papercut student printing</t>
  </si>
  <si>
    <t>VC-VISD MOU</t>
  </si>
  <si>
    <t>Food service contract - Aramark</t>
  </si>
  <si>
    <t xml:space="preserve">Proceeds-Sale of Capital Assets </t>
  </si>
  <si>
    <t xml:space="preserve">Lifelong Learning Institute </t>
  </si>
  <si>
    <t>Distance education and instructional technology</t>
  </si>
  <si>
    <t>Student testing and assessment</t>
  </si>
  <si>
    <t>Veterans services</t>
  </si>
  <si>
    <t>Advising / counseling</t>
  </si>
  <si>
    <t>Student life office</t>
  </si>
  <si>
    <t>Governing board</t>
  </si>
  <si>
    <t>Office, Vice President of Administrative Services</t>
  </si>
  <si>
    <t>Tax appraisal and collection fees</t>
  </si>
  <si>
    <t>Office, Director of Special Projects and Risk Management</t>
  </si>
  <si>
    <t>Foundation - capital campaign</t>
  </si>
  <si>
    <t>Printing and mailroom services</t>
  </si>
  <si>
    <t>Reaffirmation - SACS</t>
  </si>
  <si>
    <t>Effectiveness, research and assessment</t>
  </si>
  <si>
    <t>Strategic initiatives</t>
  </si>
  <si>
    <t xml:space="preserve">Title IV </t>
  </si>
  <si>
    <t>Bonded debt payments of principal and interest</t>
  </si>
  <si>
    <t xml:space="preserve">Workman's compensation </t>
  </si>
  <si>
    <t>Unemployment compensation</t>
  </si>
  <si>
    <t>Direct loans</t>
  </si>
  <si>
    <t>Industrial</t>
  </si>
  <si>
    <t>Academic support and student success</t>
  </si>
  <si>
    <t>(28)</t>
  </si>
  <si>
    <t>Land</t>
  </si>
  <si>
    <t>Deferred outflows related to VC's proportionate share of ERS OPEB for difference between projected and actual investments earnings, changes in proportion and difference between contributions and the proportionate share of contributions, and contributions paid to ERS subsequent to the measurement date.</t>
  </si>
  <si>
    <t>Accrued payroll liabilities and accrued sales tax payable.</t>
  </si>
  <si>
    <t>Title IV:</t>
  </si>
  <si>
    <t>Gonzales center</t>
  </si>
  <si>
    <t>Athletics</t>
  </si>
  <si>
    <t xml:space="preserve">Sports center  </t>
  </si>
  <si>
    <t>Teacher retirement system not reimbursed by state</t>
  </si>
  <si>
    <r>
      <t xml:space="preserve">Staff benefits - unallocated - </t>
    </r>
    <r>
      <rPr>
        <b/>
        <i/>
        <sz val="10"/>
        <color theme="1"/>
        <rFont val="Times New Roman"/>
        <family val="1"/>
      </rPr>
      <t>Appropriate.  Unallocated benefits is taken to zero at FYE.</t>
    </r>
  </si>
  <si>
    <t>Calculated Value</t>
  </si>
  <si>
    <t>Variance</t>
  </si>
  <si>
    <t>Cash held in Prosperity Bank, excluding debt service and project funds.</t>
  </si>
  <si>
    <t>Cash held in Prosperity Bank for debt service and projects.</t>
  </si>
  <si>
    <t>Student, third-party, and grant receivables.</t>
  </si>
  <si>
    <t>Deferred outflows related to VC's proportionate share of TRS pension funds are related to changes that occur at the plan level including changes in assumptions,  differences between expected and actual economic experiences, differences between projected and actual investment earnings, and differences in contributions and proportionate share of contributions. Contributions subsequent to the measurement date also impact deferred outflows of resources.</t>
  </si>
  <si>
    <t>Non-funded allied health</t>
  </si>
  <si>
    <t>Other contract</t>
  </si>
  <si>
    <t>ID card replacement</t>
  </si>
  <si>
    <t>Lifelong Learning Institute membership fees</t>
  </si>
  <si>
    <t>Athletic ticket sales</t>
  </si>
  <si>
    <t>Rental: Museum of the Coastal Bend</t>
  </si>
  <si>
    <t>Rental:  Sports Center</t>
  </si>
  <si>
    <t>Other miscellaneous income</t>
  </si>
  <si>
    <t>Victoria College Foundation scholarships</t>
  </si>
  <si>
    <t>Other non-state funded course offerings</t>
  </si>
  <si>
    <t xml:space="preserve">Library </t>
  </si>
  <si>
    <t>General institutional</t>
  </si>
  <si>
    <t>Central mail service</t>
  </si>
  <si>
    <t>Governmental affairs</t>
  </si>
  <si>
    <t>Total assets and deferred outflows</t>
  </si>
  <si>
    <t>Gonzales Center Expansion, Phase III - $247; Comprehensive Student Center - $557,772; Museum Expansion - $66,051; Welder Center Annex - $8,378; Facilities Master Plan - $323,631</t>
  </si>
  <si>
    <t>Line item budgets adjusted monthly and are trued up during audit preparation at fiscal year-end</t>
  </si>
  <si>
    <t>Estimated lost revenues due to COVID-19 pandemic</t>
  </si>
  <si>
    <t>Reimbursed expenditures due to COVID-19 pandemic</t>
  </si>
  <si>
    <t>Office of Executive Vice President, Chief Academic Officer</t>
  </si>
  <si>
    <t>Academic coaching</t>
  </si>
  <si>
    <t>Total learning center</t>
  </si>
  <si>
    <t>Office, Vice President of Student Services</t>
  </si>
  <si>
    <t>Pre-College programs</t>
  </si>
  <si>
    <t>Cross country</t>
  </si>
  <si>
    <t>Basketball</t>
  </si>
  <si>
    <t>Volleyball</t>
  </si>
  <si>
    <t>Pass through of local scholarships</t>
  </si>
  <si>
    <t>Annotations to Statement of Net Position</t>
  </si>
  <si>
    <t>Statement of Revenues, Expenditures and Changes in Net Position</t>
  </si>
  <si>
    <t>Annotations to Statement of Revenue, Expenditures and Changes in Net Position</t>
  </si>
  <si>
    <t>Net Increase (Decrease) in Net Position</t>
  </si>
  <si>
    <t>Net Increase (Decrease) in Net Positions</t>
  </si>
  <si>
    <t>Total Net Increase (Decrease) in Net Position</t>
  </si>
  <si>
    <t>Lease Payable</t>
  </si>
  <si>
    <t>Total Noncurrent liabilities</t>
  </si>
  <si>
    <t>2023 Limited tax bonds</t>
  </si>
  <si>
    <t>SBITA Payable</t>
  </si>
  <si>
    <t>January 31,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</si>
</sst>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0_);_(* \(#,##0\);_(* &quot;-&quot;_);_(@_)"/>
    <numFmt numFmtId="44" formatCode="_(&quot;$&quot;* #,##0.00_);_(&quot;$&quot;* \(#,##0.00\);_(&quot;$&quot;* &quot;-&quot;??_);_(@_)"/>
    <numFmt numFmtId="43" formatCode="_(* #,##0.00_);_(* \(#,##0.00\);_(* &quot;-&quot;??_);_(@_)"/>
    <numFmt numFmtId="164" formatCode="mm/dd/yy;@"/>
    <numFmt numFmtId="165" formatCode="_(* #,##0_);_(* \(#,##0\);_(* &quot;-&quot;??_);_(@_)"/>
    <numFmt numFmtId="166" formatCode="_(&quot;$&quot;* #,##0_);_(&quot;$&quot;* \(#,##0\);_(&quot;$&quot;* &quot;-&quot;??_);_(@_)"/>
    <numFmt numFmtId="167" formatCode="_(&quot;$&quot;* #,##0.0_);_(&quot;$&quot;* \(#,##0.0\);_(&quot;$&quot;* &quot;-&quot;??_);_(@_)"/>
  </numFmts>
  <fonts count="12" x14ac:knownFonts="1">
    <font>
      <sz val="11"/>
      <color theme="1"/>
      <name val="Calibri"/>
      <family val="2"/>
      <scheme val="minor"/>
    </font>
    <font>
      <sz val="11"/>
      <color theme="1"/>
      <name val="Calibri"/>
      <family val="2"/>
      <scheme val="minor"/>
    </font>
    <font>
      <sz val="11"/>
      <color theme="1"/>
      <name val="Times New Roman"/>
      <family val="1"/>
    </font>
    <font>
      <sz val="10"/>
      <color theme="1"/>
      <name val="Times New Roman"/>
      <family val="1"/>
    </font>
    <font>
      <u val="singleAccounting"/>
      <sz val="10"/>
      <color theme="1"/>
      <name val="Times New Roman"/>
      <family val="1"/>
    </font>
    <font>
      <u val="doubleAccounting"/>
      <sz val="10"/>
      <color theme="1"/>
      <name val="Times New Roman"/>
      <family val="1"/>
    </font>
    <font>
      <u/>
      <sz val="10"/>
      <color theme="1"/>
      <name val="Times New Roman"/>
      <family val="1"/>
    </font>
    <font>
      <sz val="10"/>
      <name val="Times New Roman"/>
      <family val="1"/>
    </font>
    <font>
      <b/>
      <sz val="12"/>
      <color theme="1"/>
      <name val="Times New Roman"/>
      <family val="1"/>
    </font>
    <font>
      <b/>
      <sz val="10"/>
      <color theme="1"/>
      <name val="Times New Roman"/>
      <family val="1"/>
    </font>
    <font>
      <b/>
      <i/>
      <sz val="10"/>
      <color theme="1"/>
      <name val="Times New Roman"/>
      <family val="1"/>
    </font>
    <font>
      <u val="singleAccounting"/>
      <sz val="11"/>
      <color theme="1"/>
      <name val="Times New Roman"/>
      <family val="1"/>
    </font>
  </fonts>
  <fills count="2">
    <fill>
      <patternFill patternType="none"/>
    </fill>
    <fill>
      <patternFill patternType="gray125"/>
    </fill>
  </fills>
  <borders count="2">
    <border>
      <left/>
      <right/>
      <top/>
      <bottom/>
      <diagonal/>
    </border>
    <border>
      <left/>
      <right/>
      <top/>
      <bottom style="thin">
        <color indexed="64"/>
      </bottom>
      <diagonal/>
    </border>
  </borders>
  <cellStyleXfs count="11">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7" fillId="0" borderId="0"/>
    <xf numFmtId="44" fontId="7" fillId="0" borderId="0" applyFont="0" applyFill="0" applyBorder="0" applyAlignment="0" applyProtection="0"/>
    <xf numFmtId="43" fontId="7"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140">
    <xf numFmtId="0" fontId="0" fillId="0" borderId="0" xfId="0"/>
    <xf numFmtId="0" fontId="2" fillId="0" borderId="0" xfId="0" applyFont="1"/>
    <xf numFmtId="0" fontId="3" fillId="0" borderId="0" xfId="0" applyFont="1"/>
    <xf numFmtId="10" fontId="3" fillId="0" borderId="0" xfId="3" applyNumberFormat="1" applyFont="1" applyFill="1"/>
    <xf numFmtId="0" fontId="3" fillId="0" borderId="0" xfId="0" applyFont="1" applyFill="1"/>
    <xf numFmtId="43" fontId="3" fillId="0" borderId="0" xfId="1" applyFont="1" applyFill="1"/>
    <xf numFmtId="165" fontId="3" fillId="0" borderId="0" xfId="1" applyNumberFormat="1" applyFont="1" applyFill="1"/>
    <xf numFmtId="44" fontId="3" fillId="0" borderId="0" xfId="2" applyFont="1" applyFill="1"/>
    <xf numFmtId="43" fontId="4" fillId="0" borderId="0" xfId="1" applyFont="1" applyFill="1"/>
    <xf numFmtId="44" fontId="5" fillId="0" borderId="0" xfId="2" applyFont="1" applyFill="1"/>
    <xf numFmtId="0" fontId="3" fillId="0" borderId="0" xfId="0" applyFont="1" applyFill="1" applyAlignment="1">
      <alignment horizontal="left" indent="2"/>
    </xf>
    <xf numFmtId="0" fontId="2" fillId="0" borderId="0" xfId="0" applyFont="1" applyFill="1"/>
    <xf numFmtId="0" fontId="3" fillId="0" borderId="0" xfId="0" applyFont="1" applyAlignment="1">
      <alignment horizontal="center"/>
    </xf>
    <xf numFmtId="44" fontId="3" fillId="0" borderId="0" xfId="1" applyNumberFormat="1" applyFont="1" applyFill="1"/>
    <xf numFmtId="44" fontId="0" fillId="0" borderId="0" xfId="0" applyNumberFormat="1"/>
    <xf numFmtId="43" fontId="0" fillId="0" borderId="0" xfId="0" applyNumberFormat="1"/>
    <xf numFmtId="0" fontId="3" fillId="0" borderId="0" xfId="0" quotePrefix="1" applyFont="1" applyFill="1" applyAlignment="1">
      <alignment horizontal="center"/>
    </xf>
    <xf numFmtId="0" fontId="0" fillId="0" borderId="0" xfId="0" applyFill="1"/>
    <xf numFmtId="0" fontId="7" fillId="0" borderId="0" xfId="0" applyFont="1" applyFill="1"/>
    <xf numFmtId="43" fontId="7" fillId="0" borderId="0" xfId="1" applyFont="1" applyFill="1"/>
    <xf numFmtId="43" fontId="3" fillId="0" borderId="0" xfId="1" applyFont="1" applyFill="1" applyAlignment="1">
      <alignment horizontal="center"/>
    </xf>
    <xf numFmtId="164" fontId="3" fillId="0" borderId="0" xfId="0" applyNumberFormat="1" applyFont="1" applyFill="1" applyAlignment="1">
      <alignment horizontal="center"/>
    </xf>
    <xf numFmtId="0" fontId="3" fillId="0" borderId="1" xfId="0" applyFont="1" applyFill="1" applyBorder="1" applyAlignment="1">
      <alignment horizontal="center"/>
    </xf>
    <xf numFmtId="9" fontId="3" fillId="0" borderId="1" xfId="0" quotePrefix="1" applyNumberFormat="1" applyFont="1" applyFill="1" applyBorder="1" applyAlignment="1">
      <alignment horizontal="center"/>
    </xf>
    <xf numFmtId="164" fontId="3" fillId="0" borderId="1" xfId="0" applyNumberFormat="1" applyFont="1" applyFill="1" applyBorder="1" applyAlignment="1">
      <alignment horizontal="center"/>
    </xf>
    <xf numFmtId="166" fontId="3" fillId="0" borderId="0" xfId="2" applyNumberFormat="1" applyFont="1" applyFill="1"/>
    <xf numFmtId="165" fontId="4" fillId="0" borderId="0" xfId="1" applyNumberFormat="1" applyFont="1" applyFill="1"/>
    <xf numFmtId="165" fontId="6" fillId="0" borderId="0" xfId="1" applyNumberFormat="1" applyFont="1" applyFill="1"/>
    <xf numFmtId="43" fontId="3" fillId="0" borderId="1" xfId="1" quotePrefix="1" applyFont="1" applyFill="1" applyBorder="1" applyAlignment="1">
      <alignment horizontal="center"/>
    </xf>
    <xf numFmtId="0" fontId="3" fillId="0" borderId="0" xfId="0" applyFont="1" applyFill="1" applyAlignment="1">
      <alignment horizontal="left"/>
    </xf>
    <xf numFmtId="0" fontId="3" fillId="0" borderId="0" xfId="0" applyFont="1" applyFill="1" applyAlignment="1">
      <alignment horizontal="left" indent="4"/>
    </xf>
    <xf numFmtId="0" fontId="3" fillId="0" borderId="0" xfId="0" applyFont="1" applyFill="1" applyAlignment="1">
      <alignment horizontal="left" indent="6"/>
    </xf>
    <xf numFmtId="44" fontId="3" fillId="0" borderId="0" xfId="2" applyNumberFormat="1" applyFont="1" applyFill="1"/>
    <xf numFmtId="43" fontId="6" fillId="0" borderId="0" xfId="1" applyFont="1" applyFill="1"/>
    <xf numFmtId="166" fontId="5" fillId="0" borderId="0" xfId="2" applyNumberFormat="1" applyFont="1" applyFill="1"/>
    <xf numFmtId="0" fontId="4" fillId="0" borderId="0" xfId="0" applyFont="1" applyFill="1"/>
    <xf numFmtId="0" fontId="6" fillId="0" borderId="0" xfId="0" applyFont="1" applyFill="1"/>
    <xf numFmtId="164" fontId="3" fillId="0" borderId="1" xfId="1" quotePrefix="1" applyNumberFormat="1" applyFont="1" applyFill="1" applyBorder="1" applyAlignment="1">
      <alignment horizontal="center"/>
    </xf>
    <xf numFmtId="43" fontId="2" fillId="0" borderId="0" xfId="0" applyNumberFormat="1" applyFont="1" applyFill="1"/>
    <xf numFmtId="0" fontId="3" fillId="0" borderId="0" xfId="0" quotePrefix="1" applyFont="1" applyAlignment="1">
      <alignment horizontal="center" vertical="center"/>
    </xf>
    <xf numFmtId="0" fontId="3" fillId="0" borderId="0" xfId="0" applyFont="1" applyAlignment="1">
      <alignment vertical="center"/>
    </xf>
    <xf numFmtId="0" fontId="0" fillId="0" borderId="0" xfId="0" applyAlignment="1">
      <alignment vertical="center"/>
    </xf>
    <xf numFmtId="0" fontId="3" fillId="0" borderId="0" xfId="0" quotePrefix="1" applyFont="1" applyAlignment="1">
      <alignment horizontal="center" vertical="center" wrapText="1"/>
    </xf>
    <xf numFmtId="0" fontId="3" fillId="0" borderId="0" xfId="0" applyFont="1" applyAlignment="1">
      <alignment horizontal="center" vertical="center"/>
    </xf>
    <xf numFmtId="0" fontId="0" fillId="0" borderId="0" xfId="0" applyAlignment="1"/>
    <xf numFmtId="44" fontId="0" fillId="0" borderId="0" xfId="0" applyNumberFormat="1" applyFill="1"/>
    <xf numFmtId="43" fontId="0" fillId="0" borderId="0" xfId="0" applyNumberFormat="1" applyFill="1"/>
    <xf numFmtId="10" fontId="4" fillId="0" borderId="0" xfId="3" applyNumberFormat="1" applyFont="1" applyFill="1"/>
    <xf numFmtId="0" fontId="11" fillId="0" borderId="0" xfId="0" applyFont="1" applyFill="1"/>
    <xf numFmtId="0" fontId="11" fillId="0" borderId="0" xfId="0" applyFont="1"/>
    <xf numFmtId="166" fontId="6" fillId="0" borderId="0" xfId="2" applyNumberFormat="1" applyFont="1" applyFill="1"/>
    <xf numFmtId="165" fontId="0" fillId="0" borderId="0" xfId="0" applyNumberFormat="1"/>
    <xf numFmtId="41" fontId="3" fillId="0" borderId="0" xfId="1" applyNumberFormat="1" applyFont="1" applyFill="1"/>
    <xf numFmtId="41" fontId="4" fillId="0" borderId="0" xfId="1" applyNumberFormat="1" applyFont="1" applyFill="1"/>
    <xf numFmtId="0" fontId="0" fillId="0" borderId="0" xfId="0" applyAlignment="1">
      <alignment horizontal="center" vertical="center"/>
    </xf>
    <xf numFmtId="41" fontId="6" fillId="0" borderId="0" xfId="1" applyNumberFormat="1" applyFont="1" applyFill="1"/>
    <xf numFmtId="0" fontId="3" fillId="0" borderId="0" xfId="0" applyFont="1" applyFill="1" applyAlignment="1">
      <alignment horizontal="center"/>
    </xf>
    <xf numFmtId="0" fontId="3" fillId="0" borderId="0" xfId="0" applyFont="1" applyFill="1" applyAlignment="1">
      <alignment horizontal="center"/>
    </xf>
    <xf numFmtId="0" fontId="3" fillId="0" borderId="0" xfId="0" applyFont="1" applyAlignment="1">
      <alignment vertical="center" wrapText="1"/>
    </xf>
    <xf numFmtId="0" fontId="3" fillId="0" borderId="0" xfId="0" applyFont="1" applyFill="1" applyAlignment="1">
      <alignment horizontal="center"/>
    </xf>
    <xf numFmtId="0" fontId="3" fillId="0" borderId="0" xfId="0" applyFont="1" applyFill="1" applyAlignment="1">
      <alignment horizontal="center"/>
    </xf>
    <xf numFmtId="0" fontId="3" fillId="0" borderId="0" xfId="0" applyFont="1" applyFill="1" applyAlignment="1">
      <alignment horizontal="center"/>
    </xf>
    <xf numFmtId="43" fontId="5" fillId="0" borderId="0" xfId="1" applyFont="1" applyFill="1"/>
    <xf numFmtId="0" fontId="3" fillId="0" borderId="0" xfId="0" applyFont="1" applyAlignment="1">
      <alignment horizontal="left" vertical="center" indent="2"/>
    </xf>
    <xf numFmtId="0" fontId="3" fillId="0" borderId="0" xfId="0" quotePrefix="1" applyFont="1" applyAlignment="1">
      <alignment vertical="top"/>
    </xf>
    <xf numFmtId="0" fontId="3" fillId="0" borderId="0" xfId="0" applyFont="1" applyAlignment="1">
      <alignment vertical="top"/>
    </xf>
    <xf numFmtId="0" fontId="0" fillId="0" borderId="0" xfId="0" applyAlignment="1">
      <alignment vertical="top"/>
    </xf>
    <xf numFmtId="0" fontId="3" fillId="0" borderId="0" xfId="0" applyFont="1" applyAlignment="1">
      <alignment vertical="top" wrapText="1"/>
    </xf>
    <xf numFmtId="0" fontId="3" fillId="0" borderId="0" xfId="0" quotePrefix="1" applyFont="1" applyAlignment="1">
      <alignment vertical="top" wrapText="1"/>
    </xf>
    <xf numFmtId="0" fontId="2" fillId="0" borderId="0" xfId="0" applyFont="1" applyAlignment="1">
      <alignment vertical="top"/>
    </xf>
    <xf numFmtId="0" fontId="3" fillId="0" borderId="0" xfId="0" quotePrefix="1" applyFont="1" applyFill="1" applyAlignment="1">
      <alignment vertical="top" wrapText="1"/>
    </xf>
    <xf numFmtId="0" fontId="3" fillId="0" borderId="0" xfId="0" quotePrefix="1" applyFont="1" applyFill="1" applyAlignment="1">
      <alignment vertical="top"/>
    </xf>
    <xf numFmtId="0" fontId="3" fillId="0" borderId="0" xfId="0" applyFont="1" applyFill="1" applyAlignment="1">
      <alignment vertical="top"/>
    </xf>
    <xf numFmtId="0" fontId="0" fillId="0" borderId="0" xfId="0" applyFill="1" applyAlignment="1">
      <alignment vertical="top"/>
    </xf>
    <xf numFmtId="0" fontId="3" fillId="0" borderId="0" xfId="0" applyFont="1" applyAlignment="1">
      <alignment horizontal="left" vertical="top" indent="1"/>
    </xf>
    <xf numFmtId="0" fontId="3" fillId="0" borderId="0" xfId="0" applyFont="1" applyAlignment="1">
      <alignment horizontal="left" vertical="top" indent="2"/>
    </xf>
    <xf numFmtId="0" fontId="3" fillId="0" borderId="0" xfId="0" applyFont="1" applyAlignment="1">
      <alignment horizontal="left" vertical="top" wrapText="1" indent="2"/>
    </xf>
    <xf numFmtId="0" fontId="3" fillId="0" borderId="0" xfId="0" applyFont="1" applyAlignment="1">
      <alignment horizontal="left" vertical="top" indent="4"/>
    </xf>
    <xf numFmtId="0" fontId="3" fillId="0" borderId="0" xfId="0" applyFont="1" applyFill="1" applyAlignment="1">
      <alignment horizontal="left" vertical="top" indent="2"/>
    </xf>
    <xf numFmtId="166" fontId="4" fillId="0" borderId="0" xfId="2" applyNumberFormat="1" applyFont="1" applyFill="1"/>
    <xf numFmtId="0" fontId="3" fillId="0" borderId="0" xfId="0" applyFont="1" applyFill="1" applyAlignment="1">
      <alignment horizontal="center"/>
    </xf>
    <xf numFmtId="43" fontId="3" fillId="0" borderId="0" xfId="1" applyNumberFormat="1" applyFont="1" applyFill="1"/>
    <xf numFmtId="43" fontId="6" fillId="0" borderId="0" xfId="1" applyNumberFormat="1" applyFont="1" applyFill="1"/>
    <xf numFmtId="43" fontId="4" fillId="0" borderId="0" xfId="1" applyNumberFormat="1" applyFont="1" applyFill="1"/>
    <xf numFmtId="165" fontId="3" fillId="0" borderId="0" xfId="1" applyNumberFormat="1" applyFont="1" applyFill="1" applyAlignment="1">
      <alignment horizontal="left" indent="2"/>
    </xf>
    <xf numFmtId="44" fontId="6" fillId="0" borderId="0" xfId="2" applyFont="1" applyFill="1"/>
    <xf numFmtId="10" fontId="2" fillId="0" borderId="0" xfId="3" applyNumberFormat="1" applyFont="1" applyFill="1"/>
    <xf numFmtId="0" fontId="3" fillId="0" borderId="0" xfId="0" applyFont="1" applyFill="1" applyAlignment="1">
      <alignment horizontal="center"/>
    </xf>
    <xf numFmtId="10" fontId="6" fillId="0" borderId="0" xfId="3" applyNumberFormat="1" applyFont="1" applyFill="1"/>
    <xf numFmtId="44" fontId="5" fillId="0" borderId="0" xfId="2" applyNumberFormat="1" applyFont="1" applyFill="1"/>
    <xf numFmtId="43" fontId="3" fillId="0" borderId="0" xfId="1" applyFont="1" applyFill="1" applyBorder="1"/>
    <xf numFmtId="0" fontId="3" fillId="0" borderId="0" xfId="0" applyFont="1" applyFill="1" applyAlignment="1">
      <alignment horizontal="center"/>
    </xf>
    <xf numFmtId="0" fontId="3" fillId="0" borderId="0" xfId="0" applyFont="1" applyFill="1" applyAlignment="1">
      <alignment horizontal="right"/>
    </xf>
    <xf numFmtId="0" fontId="3" fillId="0" borderId="0" xfId="0" quotePrefix="1" applyFont="1" applyAlignment="1">
      <alignment horizontal="left" vertical="center" wrapText="1"/>
    </xf>
    <xf numFmtId="0" fontId="3" fillId="0" borderId="0" xfId="0" quotePrefix="1" applyFont="1" applyAlignment="1">
      <alignment horizontal="left" vertical="center"/>
    </xf>
    <xf numFmtId="43" fontId="3" fillId="0" borderId="0" xfId="1" applyFont="1" applyBorder="1"/>
    <xf numFmtId="43" fontId="4" fillId="0" borderId="0" xfId="1" applyFont="1" applyBorder="1"/>
    <xf numFmtId="43" fontId="4" fillId="0" borderId="0" xfId="1" applyNumberFormat="1" applyFont="1" applyFill="1" applyAlignment="1">
      <alignment horizontal="center"/>
    </xf>
    <xf numFmtId="44" fontId="4" fillId="0" borderId="0" xfId="2" applyFont="1" applyFill="1"/>
    <xf numFmtId="0" fontId="3" fillId="0" borderId="0" xfId="0" applyFont="1" applyFill="1" applyAlignment="1">
      <alignment horizontal="center"/>
    </xf>
    <xf numFmtId="167" fontId="5" fillId="0" borderId="0" xfId="2" applyNumberFormat="1" applyFont="1" applyFill="1"/>
    <xf numFmtId="0" fontId="1" fillId="0" borderId="0" xfId="7"/>
    <xf numFmtId="0" fontId="3" fillId="0" borderId="0" xfId="7" applyFont="1"/>
    <xf numFmtId="165" fontId="3" fillId="0" borderId="0" xfId="8" applyNumberFormat="1" applyFont="1" applyFill="1"/>
    <xf numFmtId="166" fontId="5" fillId="0" borderId="0" xfId="9" applyNumberFormat="1" applyFont="1" applyFill="1"/>
    <xf numFmtId="166" fontId="3" fillId="0" borderId="0" xfId="9" applyNumberFormat="1" applyFont="1" applyFill="1"/>
    <xf numFmtId="0" fontId="2" fillId="0" borderId="0" xfId="7" applyFont="1"/>
    <xf numFmtId="165" fontId="4" fillId="0" borderId="0" xfId="8" applyNumberFormat="1" applyFont="1" applyFill="1"/>
    <xf numFmtId="0" fontId="4" fillId="0" borderId="0" xfId="7" applyFont="1"/>
    <xf numFmtId="0" fontId="3" fillId="0" borderId="0" xfId="7" applyFont="1" applyAlignment="1">
      <alignment horizontal="center"/>
    </xf>
    <xf numFmtId="10" fontId="3" fillId="0" borderId="0" xfId="10" applyNumberFormat="1" applyFont="1" applyFill="1"/>
    <xf numFmtId="165" fontId="5" fillId="0" borderId="0" xfId="8" applyNumberFormat="1" applyFont="1" applyFill="1"/>
    <xf numFmtId="0" fontId="5" fillId="0" borderId="0" xfId="7" applyFont="1"/>
    <xf numFmtId="165" fontId="6" fillId="0" borderId="0" xfId="8" applyNumberFormat="1" applyFont="1" applyFill="1"/>
    <xf numFmtId="0" fontId="3" fillId="0" borderId="0" xfId="7" applyFont="1" applyAlignment="1">
      <alignment horizontal="left" indent="2"/>
    </xf>
    <xf numFmtId="44" fontId="3" fillId="0" borderId="0" xfId="9" applyFont="1" applyFill="1"/>
    <xf numFmtId="165" fontId="3" fillId="0" borderId="1" xfId="8" applyNumberFormat="1" applyFont="1" applyFill="1" applyBorder="1" applyAlignment="1">
      <alignment horizontal="center"/>
    </xf>
    <xf numFmtId="165" fontId="3" fillId="0" borderId="0" xfId="8" applyNumberFormat="1" applyFont="1" applyFill="1" applyAlignment="1">
      <alignment horizontal="center"/>
    </xf>
    <xf numFmtId="165" fontId="3" fillId="0" borderId="1" xfId="8" quotePrefix="1" applyNumberFormat="1" applyFont="1" applyFill="1" applyBorder="1" applyAlignment="1">
      <alignment horizontal="center"/>
    </xf>
    <xf numFmtId="0" fontId="3" fillId="0" borderId="0" xfId="7" applyFont="1" applyAlignment="1">
      <alignment horizontal="center"/>
    </xf>
    <xf numFmtId="41" fontId="3" fillId="0" borderId="0" xfId="7" applyNumberFormat="1" applyFont="1"/>
    <xf numFmtId="41" fontId="3" fillId="0" borderId="0" xfId="8" applyNumberFormat="1" applyFont="1" applyFill="1"/>
    <xf numFmtId="41" fontId="4" fillId="0" borderId="0" xfId="8" applyNumberFormat="1" applyFont="1" applyFill="1"/>
    <xf numFmtId="41" fontId="4" fillId="0" borderId="0" xfId="7" applyNumberFormat="1" applyFont="1"/>
    <xf numFmtId="41" fontId="6" fillId="0" borderId="0" xfId="8" applyNumberFormat="1" applyFont="1" applyFill="1"/>
    <xf numFmtId="0" fontId="3" fillId="0" borderId="1" xfId="7" applyFont="1" applyBorder="1" applyAlignment="1">
      <alignment horizontal="center"/>
    </xf>
    <xf numFmtId="165" fontId="3" fillId="0" borderId="1" xfId="1" applyNumberFormat="1" applyFont="1" applyFill="1" applyBorder="1"/>
    <xf numFmtId="43" fontId="3" fillId="0" borderId="1" xfId="1" applyFont="1" applyFill="1" applyBorder="1"/>
    <xf numFmtId="10" fontId="3" fillId="0" borderId="1" xfId="3" applyNumberFormat="1" applyFont="1" applyFill="1" applyBorder="1"/>
    <xf numFmtId="0" fontId="3" fillId="0" borderId="0" xfId="0" applyFont="1" applyFill="1" applyAlignment="1">
      <alignment horizontal="center"/>
    </xf>
    <xf numFmtId="15" fontId="3" fillId="0" borderId="0" xfId="0" quotePrefix="1" applyNumberFormat="1" applyFont="1" applyFill="1" applyAlignment="1">
      <alignment horizontal="center"/>
    </xf>
    <xf numFmtId="0" fontId="3" fillId="0" borderId="0" xfId="0" applyFont="1" applyAlignment="1">
      <alignment vertical="center" wrapText="1"/>
    </xf>
    <xf numFmtId="0" fontId="3" fillId="0" borderId="0" xfId="0" applyFont="1" applyAlignment="1">
      <alignment horizontal="left" vertical="center" wrapText="1"/>
    </xf>
    <xf numFmtId="0" fontId="8" fillId="0" borderId="0" xfId="0" applyFont="1" applyAlignment="1">
      <alignment horizontal="center"/>
    </xf>
    <xf numFmtId="0" fontId="9" fillId="0" borderId="0" xfId="0" applyFont="1" applyAlignment="1">
      <alignment horizontal="center"/>
    </xf>
    <xf numFmtId="15" fontId="9" fillId="0" borderId="0" xfId="0" quotePrefix="1" applyNumberFormat="1" applyFont="1" applyFill="1" applyAlignment="1">
      <alignment horizontal="center"/>
    </xf>
    <xf numFmtId="0" fontId="3" fillId="0" borderId="0" xfId="0" applyFont="1" applyAlignment="1">
      <alignment vertical="top" wrapText="1"/>
    </xf>
    <xf numFmtId="0" fontId="3" fillId="0" borderId="0" xfId="0" applyFont="1" applyFill="1" applyAlignment="1">
      <alignment vertical="top" wrapText="1"/>
    </xf>
    <xf numFmtId="0" fontId="3" fillId="0" borderId="0" xfId="7" applyFont="1" applyAlignment="1">
      <alignment horizontal="center"/>
    </xf>
    <xf numFmtId="15" fontId="3" fillId="0" borderId="0" xfId="7" quotePrefix="1" applyNumberFormat="1" applyFont="1" applyAlignment="1">
      <alignment horizontal="center"/>
    </xf>
  </cellXfs>
  <cellStyles count="11">
    <cellStyle name="Comma" xfId="1" builtinId="3"/>
    <cellStyle name="Comma 2" xfId="6" xr:uid="{00000000-0005-0000-0000-000001000000}"/>
    <cellStyle name="Comma 3" xfId="8" xr:uid="{5639DD79-6A05-4E50-84FE-E3715DFC01C6}"/>
    <cellStyle name="Currency" xfId="2" builtinId="4"/>
    <cellStyle name="Currency 2" xfId="5" xr:uid="{00000000-0005-0000-0000-000003000000}"/>
    <cellStyle name="Currency 2 2" xfId="9" xr:uid="{18E38EDE-7706-4E0A-8D61-392586B18C99}"/>
    <cellStyle name="Normal" xfId="0" builtinId="0"/>
    <cellStyle name="Normal 2" xfId="4" xr:uid="{00000000-0005-0000-0000-000005000000}"/>
    <cellStyle name="Normal 3" xfId="7" xr:uid="{32F93AB2-ADFF-4113-BC70-86D4E3D350A2}"/>
    <cellStyle name="Percent" xfId="3" builtinId="5"/>
    <cellStyle name="Percent 2" xfId="10" xr:uid="{E3C47D5B-2D63-47AA-82C0-F318F958ADFF}"/>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ome/Finance/Financial%20Statements/FY%202022/FY%202022%2001-31-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tement of Net Assets"/>
      <sheetName val="Annotations BS"/>
      <sheetName val="Revenues, Expenditures, Changes"/>
      <sheetName val="Annotations"/>
      <sheetName val="Rev, Exp, Cha Unrestricted"/>
      <sheetName val="Rev, Exp, Cha Federal Restrict"/>
      <sheetName val="Rev, Exp, Cha State Restr "/>
      <sheetName val="Rev, Exp, Cha Local Restr "/>
      <sheetName val="Rev, Exp, Cha Auxiliary"/>
      <sheetName val="Rev, Exp, Cha Debt Service"/>
      <sheetName val="Budget Adj - Unrestricted"/>
      <sheetName val="Budget Adj - Auxiliary"/>
    </sheetNames>
    <sheetDataSet>
      <sheetData sheetId="0"/>
      <sheetData sheetId="1"/>
      <sheetData sheetId="2"/>
      <sheetData sheetId="3"/>
      <sheetData sheetId="4"/>
      <sheetData sheetId="5"/>
      <sheetData sheetId="6"/>
      <sheetData sheetId="7"/>
      <sheetData sheetId="8"/>
      <sheetData sheetId="9"/>
      <sheetData sheetId="10">
        <row r="55">
          <cell r="B55">
            <v>240039</v>
          </cell>
          <cell r="D55">
            <v>289</v>
          </cell>
          <cell r="F55">
            <v>163477</v>
          </cell>
          <cell r="H55">
            <v>403516</v>
          </cell>
        </row>
      </sheetData>
      <sheetData sheetId="11">
        <row r="35">
          <cell r="B35">
            <v>-240039</v>
          </cell>
          <cell r="D35">
            <v>-289</v>
          </cell>
          <cell r="F35">
            <v>-163477</v>
          </cell>
          <cell r="H35">
            <v>-403516</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A1:H220"/>
  <sheetViews>
    <sheetView showZeros="0" zoomScaleNormal="100" workbookViewId="0">
      <selection activeCell="F84" sqref="F84"/>
    </sheetView>
  </sheetViews>
  <sheetFormatPr defaultRowHeight="15" x14ac:dyDescent="0.25"/>
  <cols>
    <col min="1" max="1" width="58.42578125" style="4" customWidth="1"/>
    <col min="2" max="2" width="15.28515625" style="4" bestFit="1" customWidth="1"/>
    <col min="3" max="3" width="2.7109375" style="4" customWidth="1"/>
    <col min="4" max="4" width="15.28515625" style="4" bestFit="1" customWidth="1"/>
    <col min="5" max="5" width="3.85546875" style="56" customWidth="1"/>
    <col min="6" max="6" width="14.28515625" style="17" bestFit="1" customWidth="1"/>
    <col min="7" max="7" width="16" bestFit="1" customWidth="1"/>
    <col min="8" max="8" width="15" bestFit="1" customWidth="1"/>
  </cols>
  <sheetData>
    <row r="1" spans="1:7" x14ac:dyDescent="0.25">
      <c r="A1" s="129" t="s">
        <v>0</v>
      </c>
      <c r="B1" s="129"/>
      <c r="C1" s="129"/>
      <c r="D1" s="129"/>
      <c r="E1" s="61"/>
    </row>
    <row r="2" spans="1:7" x14ac:dyDescent="0.25">
      <c r="A2" s="129" t="s">
        <v>281</v>
      </c>
      <c r="B2" s="129"/>
      <c r="C2" s="129"/>
      <c r="D2" s="129"/>
      <c r="E2" s="129"/>
    </row>
    <row r="3" spans="1:7" x14ac:dyDescent="0.25">
      <c r="A3" s="130" t="s">
        <v>403</v>
      </c>
      <c r="B3" s="130"/>
      <c r="C3" s="130"/>
      <c r="D3" s="130"/>
      <c r="E3" s="130"/>
    </row>
    <row r="4" spans="1:7" ht="7.5" customHeight="1" x14ac:dyDescent="0.25"/>
    <row r="5" spans="1:7" x14ac:dyDescent="0.25">
      <c r="B5" s="16">
        <v>2024</v>
      </c>
      <c r="C5" s="56"/>
      <c r="D5" s="16">
        <v>2023</v>
      </c>
    </row>
    <row r="6" spans="1:7" x14ac:dyDescent="0.25">
      <c r="A6" s="29" t="s">
        <v>14</v>
      </c>
      <c r="B6" s="56"/>
      <c r="C6" s="56"/>
      <c r="D6" s="56"/>
    </row>
    <row r="7" spans="1:7" x14ac:dyDescent="0.25">
      <c r="A7" s="4" t="s">
        <v>1</v>
      </c>
      <c r="B7" s="5"/>
      <c r="C7" s="5"/>
      <c r="D7" s="5"/>
    </row>
    <row r="8" spans="1:7" x14ac:dyDescent="0.25">
      <c r="A8" s="10" t="s">
        <v>2</v>
      </c>
      <c r="B8" s="7">
        <v>819152.26</v>
      </c>
      <c r="C8" s="5"/>
      <c r="D8" s="7">
        <v>5717631.1200000001</v>
      </c>
      <c r="E8" s="16" t="s">
        <v>95</v>
      </c>
      <c r="F8" s="45"/>
    </row>
    <row r="9" spans="1:7" x14ac:dyDescent="0.25">
      <c r="A9" s="10" t="s">
        <v>3</v>
      </c>
      <c r="B9" s="5">
        <v>787656.93</v>
      </c>
      <c r="C9" s="5"/>
      <c r="D9" s="5">
        <v>1702553.96</v>
      </c>
      <c r="E9" s="16" t="s">
        <v>96</v>
      </c>
      <c r="F9" s="45"/>
    </row>
    <row r="10" spans="1:7" x14ac:dyDescent="0.25">
      <c r="A10" s="10" t="s">
        <v>4</v>
      </c>
      <c r="B10" s="5">
        <v>33285169.739999998</v>
      </c>
      <c r="C10" s="5"/>
      <c r="D10" s="5">
        <v>17369940.75</v>
      </c>
      <c r="E10" s="16" t="s">
        <v>97</v>
      </c>
      <c r="F10" s="46"/>
    </row>
    <row r="11" spans="1:7" x14ac:dyDescent="0.25">
      <c r="A11" s="10" t="s">
        <v>5</v>
      </c>
      <c r="B11" s="5">
        <v>2263.91</v>
      </c>
      <c r="C11" s="5"/>
      <c r="D11" s="5">
        <v>109.15</v>
      </c>
      <c r="E11" s="16" t="s">
        <v>97</v>
      </c>
      <c r="F11" s="46"/>
      <c r="G11" s="14"/>
    </row>
    <row r="12" spans="1:7" x14ac:dyDescent="0.25">
      <c r="A12" s="10" t="s">
        <v>6</v>
      </c>
      <c r="B12" s="5">
        <v>6405403.9500000002</v>
      </c>
      <c r="C12" s="5"/>
      <c r="D12" s="5">
        <v>7723254.8499999996</v>
      </c>
      <c r="E12" s="16" t="s">
        <v>99</v>
      </c>
    </row>
    <row r="13" spans="1:7" hidden="1" x14ac:dyDescent="0.25">
      <c r="A13" s="10" t="s">
        <v>259</v>
      </c>
      <c r="B13" s="5">
        <v>0</v>
      </c>
      <c r="C13" s="5"/>
      <c r="D13" s="5">
        <v>0</v>
      </c>
      <c r="E13" s="16" t="s">
        <v>100</v>
      </c>
    </row>
    <row r="14" spans="1:7" x14ac:dyDescent="0.25">
      <c r="A14" s="10" t="s">
        <v>7</v>
      </c>
      <c r="B14" s="5">
        <v>336933.59</v>
      </c>
      <c r="C14" s="5"/>
      <c r="D14" s="5">
        <v>374326.17</v>
      </c>
      <c r="E14" s="56" t="s">
        <v>100</v>
      </c>
    </row>
    <row r="15" spans="1:7" ht="16.5" x14ac:dyDescent="0.35">
      <c r="A15" s="10" t="s">
        <v>12</v>
      </c>
      <c r="B15" s="8">
        <v>16068.04</v>
      </c>
      <c r="C15" s="5"/>
      <c r="D15" s="8">
        <v>39925.54</v>
      </c>
      <c r="E15" s="56" t="s">
        <v>101</v>
      </c>
    </row>
    <row r="16" spans="1:7" ht="16.5" x14ac:dyDescent="0.35">
      <c r="A16" s="30" t="s">
        <v>8</v>
      </c>
      <c r="B16" s="8">
        <f>SUM(B8:B15)</f>
        <v>41652648.420000002</v>
      </c>
      <c r="C16" s="5"/>
      <c r="D16" s="8">
        <f>SUM(D8:D15)</f>
        <v>32927741.539999999</v>
      </c>
    </row>
    <row r="17" spans="1:6" ht="7.5" customHeight="1" x14ac:dyDescent="0.25">
      <c r="B17" s="5"/>
      <c r="C17" s="5"/>
      <c r="D17" s="5"/>
    </row>
    <row r="18" spans="1:6" x14ac:dyDescent="0.25">
      <c r="A18" s="29" t="s">
        <v>9</v>
      </c>
      <c r="B18" s="5"/>
      <c r="C18" s="5"/>
      <c r="D18" s="5"/>
    </row>
    <row r="19" spans="1:6" x14ac:dyDescent="0.25">
      <c r="A19" s="10" t="s">
        <v>13</v>
      </c>
      <c r="B19" s="5">
        <v>4116952</v>
      </c>
      <c r="C19" s="5"/>
      <c r="D19" s="5">
        <v>2579260</v>
      </c>
      <c r="E19" s="56" t="s">
        <v>102</v>
      </c>
    </row>
    <row r="20" spans="1:6" x14ac:dyDescent="0.25">
      <c r="A20" s="10" t="s">
        <v>350</v>
      </c>
      <c r="B20" s="5">
        <v>128942</v>
      </c>
      <c r="C20" s="5"/>
      <c r="D20" s="5">
        <v>128942</v>
      </c>
      <c r="E20" s="16" t="s">
        <v>103</v>
      </c>
    </row>
    <row r="21" spans="1:6" ht="16.5" x14ac:dyDescent="0.35">
      <c r="A21" s="10" t="s">
        <v>10</v>
      </c>
      <c r="B21" s="8">
        <v>54086742.359999999</v>
      </c>
      <c r="C21" s="5"/>
      <c r="D21" s="8">
        <v>54563343</v>
      </c>
      <c r="E21" s="16" t="s">
        <v>105</v>
      </c>
    </row>
    <row r="22" spans="1:6" ht="16.5" x14ac:dyDescent="0.35">
      <c r="A22" s="30" t="s">
        <v>11</v>
      </c>
      <c r="B22" s="8">
        <f>SUM(B19:B21)</f>
        <v>58332636.359999999</v>
      </c>
      <c r="C22" s="8"/>
      <c r="D22" s="8">
        <f>SUM(D19:D21)</f>
        <v>57271545</v>
      </c>
      <c r="E22" s="16"/>
      <c r="F22" s="46"/>
    </row>
    <row r="23" spans="1:6" ht="7.5" customHeight="1" x14ac:dyDescent="0.35">
      <c r="A23" s="30"/>
      <c r="B23" s="8"/>
      <c r="C23" s="8"/>
      <c r="D23" s="8"/>
    </row>
    <row r="24" spans="1:6" x14ac:dyDescent="0.25">
      <c r="A24" s="10" t="s">
        <v>279</v>
      </c>
      <c r="B24" s="5">
        <v>5515229</v>
      </c>
      <c r="C24" s="5"/>
      <c r="D24" s="5">
        <v>2225836</v>
      </c>
      <c r="E24" s="16" t="s">
        <v>107</v>
      </c>
    </row>
    <row r="25" spans="1:6" ht="16.5" x14ac:dyDescent="0.35">
      <c r="A25" s="10" t="s">
        <v>293</v>
      </c>
      <c r="B25" s="8">
        <v>2631160</v>
      </c>
      <c r="C25" s="5"/>
      <c r="D25" s="8">
        <v>4744805</v>
      </c>
      <c r="E25" s="56" t="s">
        <v>108</v>
      </c>
    </row>
    <row r="26" spans="1:6" ht="16.5" x14ac:dyDescent="0.35">
      <c r="A26" s="30" t="s">
        <v>290</v>
      </c>
      <c r="B26" s="8">
        <f>SUM(B24:B25)</f>
        <v>8146389</v>
      </c>
      <c r="C26" s="5"/>
      <c r="D26" s="8">
        <f>SUM(D24:D25)</f>
        <v>6970641</v>
      </c>
      <c r="E26" s="57"/>
    </row>
    <row r="27" spans="1:6" ht="7.5" customHeight="1" x14ac:dyDescent="0.35">
      <c r="A27" s="30"/>
      <c r="B27" s="8"/>
      <c r="C27" s="8"/>
      <c r="D27" s="8"/>
    </row>
    <row r="28" spans="1:6" ht="16.5" x14ac:dyDescent="0.35">
      <c r="A28" s="30" t="s">
        <v>379</v>
      </c>
      <c r="B28" s="8">
        <f>+B16+B22+B26</f>
        <v>108131673.78</v>
      </c>
      <c r="C28" s="5"/>
      <c r="D28" s="8">
        <f>+D16+D22+D26</f>
        <v>97169927.539999992</v>
      </c>
    </row>
    <row r="29" spans="1:6" ht="7.5" customHeight="1" x14ac:dyDescent="0.25">
      <c r="B29" s="5"/>
      <c r="C29" s="5"/>
      <c r="D29" s="5"/>
    </row>
    <row r="30" spans="1:6" x14ac:dyDescent="0.25">
      <c r="A30" s="29" t="s">
        <v>31</v>
      </c>
      <c r="B30" s="56"/>
      <c r="C30" s="56"/>
      <c r="D30" s="56"/>
    </row>
    <row r="31" spans="1:6" x14ac:dyDescent="0.25">
      <c r="A31" s="4" t="s">
        <v>15</v>
      </c>
      <c r="B31" s="5"/>
      <c r="C31" s="5"/>
      <c r="D31" s="5"/>
    </row>
    <row r="32" spans="1:6" x14ac:dyDescent="0.25">
      <c r="A32" s="10" t="s">
        <v>16</v>
      </c>
      <c r="B32" s="5">
        <v>709264.23</v>
      </c>
      <c r="C32" s="5"/>
      <c r="D32" s="5">
        <v>693139.9</v>
      </c>
      <c r="E32" s="16" t="s">
        <v>109</v>
      </c>
    </row>
    <row r="33" spans="1:5" x14ac:dyDescent="0.25">
      <c r="A33" s="10" t="s">
        <v>17</v>
      </c>
      <c r="B33" s="5">
        <v>437923.8</v>
      </c>
      <c r="C33" s="5"/>
      <c r="D33" s="5">
        <v>648432.05000000005</v>
      </c>
      <c r="E33" s="16" t="s">
        <v>193</v>
      </c>
    </row>
    <row r="34" spans="1:5" x14ac:dyDescent="0.25">
      <c r="A34" s="10" t="s">
        <v>18</v>
      </c>
      <c r="B34" s="5">
        <v>272325.05</v>
      </c>
      <c r="C34" s="5"/>
      <c r="D34" s="5">
        <v>264874.67</v>
      </c>
      <c r="E34" s="56" t="s">
        <v>260</v>
      </c>
    </row>
    <row r="35" spans="1:5" ht="16.5" x14ac:dyDescent="0.35">
      <c r="A35" s="10" t="s">
        <v>19</v>
      </c>
      <c r="B35" s="8">
        <v>108421.63</v>
      </c>
      <c r="C35" s="5"/>
      <c r="D35" s="8">
        <v>557945.64</v>
      </c>
      <c r="E35" s="56" t="s">
        <v>262</v>
      </c>
    </row>
    <row r="36" spans="1:5" hidden="1" x14ac:dyDescent="0.25">
      <c r="A36" s="10" t="s">
        <v>20</v>
      </c>
      <c r="B36" s="5"/>
      <c r="C36" s="5"/>
      <c r="D36" s="5"/>
    </row>
    <row r="37" spans="1:5" hidden="1" x14ac:dyDescent="0.25">
      <c r="A37" s="30" t="s">
        <v>23</v>
      </c>
      <c r="B37" s="5">
        <v>0</v>
      </c>
      <c r="C37" s="5"/>
      <c r="D37" s="5">
        <v>0</v>
      </c>
    </row>
    <row r="38" spans="1:5" hidden="1" x14ac:dyDescent="0.25">
      <c r="A38" s="30" t="s">
        <v>24</v>
      </c>
      <c r="B38" s="5">
        <v>0</v>
      </c>
      <c r="C38" s="5"/>
      <c r="D38" s="5">
        <v>0</v>
      </c>
    </row>
    <row r="39" spans="1:5" hidden="1" x14ac:dyDescent="0.25">
      <c r="A39" s="30" t="s">
        <v>25</v>
      </c>
      <c r="B39" s="5">
        <v>0</v>
      </c>
      <c r="C39" s="5"/>
      <c r="D39" s="5">
        <v>0</v>
      </c>
    </row>
    <row r="40" spans="1:5" ht="16.5" hidden="1" x14ac:dyDescent="0.35">
      <c r="A40" s="30" t="s">
        <v>26</v>
      </c>
      <c r="B40" s="8">
        <v>0</v>
      </c>
      <c r="C40" s="5"/>
      <c r="D40" s="8">
        <v>0</v>
      </c>
    </row>
    <row r="41" spans="1:5" ht="16.5" x14ac:dyDescent="0.35">
      <c r="A41" s="31" t="s">
        <v>21</v>
      </c>
      <c r="B41" s="8">
        <f>SUM(B32:B35)</f>
        <v>1527934.71</v>
      </c>
      <c r="C41" s="5"/>
      <c r="D41" s="8">
        <f>SUM(D32:D35)</f>
        <v>2164392.2600000002</v>
      </c>
    </row>
    <row r="42" spans="1:5" ht="7.5" customHeight="1" x14ac:dyDescent="0.25">
      <c r="B42" s="5"/>
      <c r="C42" s="5"/>
      <c r="D42" s="5"/>
    </row>
    <row r="43" spans="1:5" x14ac:dyDescent="0.25">
      <c r="A43" s="29" t="s">
        <v>22</v>
      </c>
      <c r="B43" s="5"/>
      <c r="C43" s="5"/>
      <c r="D43" s="5"/>
    </row>
    <row r="44" spans="1:5" x14ac:dyDescent="0.25">
      <c r="A44" s="10" t="s">
        <v>27</v>
      </c>
      <c r="B44" s="5"/>
      <c r="C44" s="5"/>
      <c r="D44" s="5"/>
    </row>
    <row r="45" spans="1:5" x14ac:dyDescent="0.25">
      <c r="A45" s="30" t="s">
        <v>261</v>
      </c>
      <c r="B45" s="5">
        <v>1262835</v>
      </c>
      <c r="C45" s="5"/>
      <c r="D45" s="5">
        <v>897715</v>
      </c>
      <c r="E45" s="16" t="s">
        <v>275</v>
      </c>
    </row>
    <row r="46" spans="1:5" hidden="1" x14ac:dyDescent="0.25">
      <c r="A46" s="30" t="s">
        <v>24</v>
      </c>
      <c r="B46" s="5">
        <v>0</v>
      </c>
      <c r="C46" s="5"/>
      <c r="D46" s="5">
        <v>0</v>
      </c>
      <c r="E46" s="16" t="s">
        <v>276</v>
      </c>
    </row>
    <row r="47" spans="1:5" hidden="1" x14ac:dyDescent="0.25">
      <c r="A47" s="30" t="s">
        <v>25</v>
      </c>
      <c r="B47" s="5">
        <v>0</v>
      </c>
      <c r="C47" s="5"/>
      <c r="D47" s="5">
        <v>0</v>
      </c>
      <c r="E47" s="16" t="s">
        <v>278</v>
      </c>
    </row>
    <row r="48" spans="1:5" hidden="1" x14ac:dyDescent="0.25">
      <c r="A48" s="30" t="s">
        <v>26</v>
      </c>
      <c r="B48" s="5">
        <v>0</v>
      </c>
      <c r="C48" s="5"/>
      <c r="D48" s="5">
        <v>0</v>
      </c>
      <c r="E48" s="16" t="s">
        <v>262</v>
      </c>
    </row>
    <row r="49" spans="1:6" hidden="1" x14ac:dyDescent="0.25">
      <c r="A49" s="30" t="s">
        <v>199</v>
      </c>
      <c r="B49" s="5">
        <v>0</v>
      </c>
      <c r="C49" s="5"/>
      <c r="D49" s="5">
        <v>0</v>
      </c>
      <c r="E49" s="16" t="s">
        <v>276</v>
      </c>
    </row>
    <row r="50" spans="1:6" x14ac:dyDescent="0.25">
      <c r="A50" s="30" t="s">
        <v>268</v>
      </c>
      <c r="B50" s="5">
        <v>3245000</v>
      </c>
      <c r="C50" s="5"/>
      <c r="D50" s="5">
        <v>4255000</v>
      </c>
      <c r="E50" s="16" t="s">
        <v>276</v>
      </c>
      <c r="F50" s="46"/>
    </row>
    <row r="51" spans="1:6" x14ac:dyDescent="0.25">
      <c r="A51" s="30" t="s">
        <v>267</v>
      </c>
      <c r="B51" s="5">
        <v>12550000</v>
      </c>
      <c r="C51" s="5"/>
      <c r="D51" s="5">
        <v>13600000</v>
      </c>
      <c r="E51" s="16" t="s">
        <v>276</v>
      </c>
      <c r="F51" s="46"/>
    </row>
    <row r="52" spans="1:6" x14ac:dyDescent="0.25">
      <c r="A52" s="30" t="s">
        <v>401</v>
      </c>
      <c r="B52" s="5">
        <v>9735000</v>
      </c>
      <c r="C52" s="5"/>
      <c r="D52" s="5">
        <v>0</v>
      </c>
      <c r="E52" s="16" t="s">
        <v>276</v>
      </c>
      <c r="F52" s="46"/>
    </row>
    <row r="53" spans="1:6" x14ac:dyDescent="0.25">
      <c r="A53" s="10" t="s">
        <v>399</v>
      </c>
      <c r="B53" s="5">
        <f>26363.03+28883.9</f>
        <v>55246.93</v>
      </c>
      <c r="C53" s="5"/>
      <c r="D53" s="5">
        <v>62250</v>
      </c>
      <c r="E53" s="16"/>
      <c r="F53" s="46"/>
    </row>
    <row r="54" spans="1:6" ht="16.5" x14ac:dyDescent="0.35">
      <c r="A54" s="10" t="s">
        <v>402</v>
      </c>
      <c r="B54" s="8">
        <f>430544.63+268266.45</f>
        <v>698811.08000000007</v>
      </c>
      <c r="C54" s="5"/>
      <c r="D54" s="8">
        <v>0</v>
      </c>
      <c r="E54" s="16"/>
      <c r="F54" s="46"/>
    </row>
    <row r="55" spans="1:6" ht="16.5" x14ac:dyDescent="0.35">
      <c r="A55" s="31" t="s">
        <v>400</v>
      </c>
      <c r="B55" s="8">
        <f>SUM(B45:B54)</f>
        <v>27546893.009999998</v>
      </c>
      <c r="C55" s="8"/>
      <c r="D55" s="8">
        <f>SUM(D45:D54)</f>
        <v>18814965</v>
      </c>
      <c r="F55" s="46"/>
    </row>
    <row r="56" spans="1:6" ht="7.5" customHeight="1" x14ac:dyDescent="0.35">
      <c r="A56" s="30"/>
      <c r="B56" s="8"/>
      <c r="C56" s="8"/>
      <c r="D56" s="8"/>
    </row>
    <row r="57" spans="1:6" ht="16.5" x14ac:dyDescent="0.35">
      <c r="A57" s="10" t="s">
        <v>270</v>
      </c>
      <c r="B57" s="5">
        <v>8138573</v>
      </c>
      <c r="C57" s="8"/>
      <c r="D57" s="5">
        <v>3649621</v>
      </c>
      <c r="E57" s="16" t="s">
        <v>278</v>
      </c>
    </row>
    <row r="58" spans="1:6" ht="16.5" x14ac:dyDescent="0.35">
      <c r="A58" s="10" t="s">
        <v>291</v>
      </c>
      <c r="B58" s="8">
        <v>21565923</v>
      </c>
      <c r="C58" s="8"/>
      <c r="D58" s="8">
        <v>28446735</v>
      </c>
      <c r="E58" s="16" t="s">
        <v>277</v>
      </c>
    </row>
    <row r="59" spans="1:6" ht="7.5" customHeight="1" x14ac:dyDescent="0.35">
      <c r="A59" s="30"/>
      <c r="B59" s="8"/>
      <c r="C59" s="8"/>
      <c r="D59" s="8"/>
    </row>
    <row r="60" spans="1:6" ht="16.5" x14ac:dyDescent="0.35">
      <c r="A60" s="31" t="s">
        <v>272</v>
      </c>
      <c r="B60" s="8">
        <f>+B55+B57+B58</f>
        <v>57251389.009999998</v>
      </c>
      <c r="C60" s="8"/>
      <c r="D60" s="8">
        <f>+D55+D57+D58</f>
        <v>50911321</v>
      </c>
    </row>
    <row r="61" spans="1:6" ht="7.5" customHeight="1" x14ac:dyDescent="0.35">
      <c r="A61" s="30"/>
      <c r="B61" s="8"/>
      <c r="C61" s="8"/>
      <c r="D61" s="8"/>
    </row>
    <row r="62" spans="1:6" ht="16.5" x14ac:dyDescent="0.35">
      <c r="A62" s="31" t="s">
        <v>28</v>
      </c>
      <c r="B62" s="8">
        <f>+B41+B60</f>
        <v>58779323.719999999</v>
      </c>
      <c r="C62" s="5"/>
      <c r="D62" s="8">
        <f>+D41+D60</f>
        <v>53075713.259999998</v>
      </c>
    </row>
    <row r="63" spans="1:6" ht="7.5" customHeight="1" x14ac:dyDescent="0.25">
      <c r="B63" s="5"/>
      <c r="C63" s="5"/>
      <c r="D63" s="5"/>
    </row>
    <row r="64" spans="1:6" x14ac:dyDescent="0.25">
      <c r="A64" s="10" t="s">
        <v>269</v>
      </c>
      <c r="B64" s="5">
        <v>3446688</v>
      </c>
      <c r="C64" s="5"/>
      <c r="D64" s="5">
        <v>4540177</v>
      </c>
      <c r="E64" s="16" t="s">
        <v>295</v>
      </c>
    </row>
    <row r="65" spans="1:8" ht="16.5" x14ac:dyDescent="0.35">
      <c r="A65" s="10" t="s">
        <v>292</v>
      </c>
      <c r="B65" s="8">
        <v>9844902</v>
      </c>
      <c r="C65" s="5"/>
      <c r="D65" s="8">
        <v>5663961</v>
      </c>
      <c r="E65" s="56" t="s">
        <v>298</v>
      </c>
    </row>
    <row r="66" spans="1:8" ht="16.5" x14ac:dyDescent="0.35">
      <c r="A66" s="31" t="s">
        <v>294</v>
      </c>
      <c r="B66" s="8">
        <f>SUM(B64:B65)</f>
        <v>13291590</v>
      </c>
      <c r="C66" s="5"/>
      <c r="D66" s="8">
        <f>SUM(D64:D65)</f>
        <v>10204138</v>
      </c>
      <c r="E66" s="57"/>
    </row>
    <row r="67" spans="1:8" ht="7.5" customHeight="1" x14ac:dyDescent="0.25">
      <c r="B67" s="5"/>
      <c r="C67" s="5"/>
      <c r="D67" s="5"/>
    </row>
    <row r="68" spans="1:8" ht="16.5" x14ac:dyDescent="0.35">
      <c r="A68" s="31" t="s">
        <v>273</v>
      </c>
      <c r="B68" s="8">
        <f>+B62+B66</f>
        <v>72070913.719999999</v>
      </c>
      <c r="C68" s="5"/>
      <c r="D68" s="8">
        <f>+D62+D66</f>
        <v>63279851.259999998</v>
      </c>
    </row>
    <row r="69" spans="1:8" ht="7.5" customHeight="1" x14ac:dyDescent="0.25">
      <c r="B69" s="5"/>
      <c r="C69" s="5"/>
      <c r="D69" s="5"/>
    </row>
    <row r="70" spans="1:8" x14ac:dyDescent="0.25">
      <c r="A70" s="29" t="s">
        <v>282</v>
      </c>
      <c r="B70" s="5"/>
      <c r="C70" s="5"/>
      <c r="D70" s="5"/>
    </row>
    <row r="71" spans="1:8" x14ac:dyDescent="0.25">
      <c r="A71" s="4" t="s">
        <v>29</v>
      </c>
      <c r="B71" s="5">
        <v>35130854.189999998</v>
      </c>
      <c r="C71" s="5"/>
      <c r="D71" s="5">
        <v>32562031.91</v>
      </c>
    </row>
    <row r="72" spans="1:8" ht="15" hidden="1" customHeight="1" x14ac:dyDescent="0.25">
      <c r="A72" s="18" t="s">
        <v>215</v>
      </c>
      <c r="B72" s="19">
        <v>0</v>
      </c>
      <c r="C72" s="5"/>
      <c r="D72" s="5">
        <v>0</v>
      </c>
    </row>
    <row r="73" spans="1:8" hidden="1" x14ac:dyDescent="0.25">
      <c r="A73" s="18" t="s">
        <v>251</v>
      </c>
      <c r="B73" s="19">
        <v>0</v>
      </c>
      <c r="C73" s="5"/>
      <c r="D73" s="5">
        <v>0</v>
      </c>
    </row>
    <row r="74" spans="1:8" hidden="1" x14ac:dyDescent="0.25">
      <c r="A74" s="18" t="s">
        <v>252</v>
      </c>
      <c r="B74" s="19">
        <v>0</v>
      </c>
      <c r="C74" s="5"/>
      <c r="D74" s="5">
        <v>0</v>
      </c>
    </row>
    <row r="75" spans="1:8" ht="18" customHeight="1" x14ac:dyDescent="0.35">
      <c r="A75" s="4" t="s">
        <v>30</v>
      </c>
      <c r="B75" s="8">
        <f>'Revenues, Expenditures, Changes'!D59</f>
        <v>929905.86999999639</v>
      </c>
      <c r="C75" s="5"/>
      <c r="D75" s="8">
        <f>'Revenues, Expenditures, Changes'!H59</f>
        <v>1328044.3699999962</v>
      </c>
    </row>
    <row r="76" spans="1:8" ht="7.5" customHeight="1" x14ac:dyDescent="0.35">
      <c r="B76" s="8"/>
      <c r="C76" s="5"/>
      <c r="D76" s="8"/>
    </row>
    <row r="77" spans="1:8" ht="16.5" x14ac:dyDescent="0.35">
      <c r="A77" s="4" t="s">
        <v>283</v>
      </c>
      <c r="B77" s="9">
        <f>SUM(B71:B76)</f>
        <v>36060760.059999995</v>
      </c>
      <c r="C77" s="5"/>
      <c r="D77" s="9">
        <f>SUM(D71:D76)</f>
        <v>33890076.279999994</v>
      </c>
      <c r="F77" s="46"/>
      <c r="G77" s="14"/>
      <c r="H77" s="15"/>
    </row>
    <row r="78" spans="1:8" x14ac:dyDescent="0.25">
      <c r="B78" s="5"/>
      <c r="C78" s="5"/>
      <c r="D78" s="5"/>
      <c r="H78" s="15"/>
    </row>
    <row r="79" spans="1:8" x14ac:dyDescent="0.25">
      <c r="B79" s="5"/>
      <c r="C79" s="5"/>
      <c r="D79" s="5"/>
    </row>
    <row r="80" spans="1:8" x14ac:dyDescent="0.25">
      <c r="A80" s="92" t="s">
        <v>359</v>
      </c>
      <c r="B80" s="5">
        <f>+B28-B68</f>
        <v>36060760.060000002</v>
      </c>
      <c r="C80" s="5"/>
      <c r="D80" s="5">
        <f>+D28-D68</f>
        <v>33890076.279999994</v>
      </c>
    </row>
    <row r="81" spans="1:4" ht="16.5" x14ac:dyDescent="0.35">
      <c r="A81" s="92" t="s">
        <v>360</v>
      </c>
      <c r="B81" s="83">
        <f>+B77-B80</f>
        <v>0</v>
      </c>
      <c r="C81" s="83"/>
      <c r="D81" s="83">
        <f t="shared" ref="D81" si="0">+D77-D80</f>
        <v>0</v>
      </c>
    </row>
    <row r="82" spans="1:4" ht="16.5" x14ac:dyDescent="0.35">
      <c r="B82" s="62">
        <f>SUM(B80:B81)</f>
        <v>36060760.060000002</v>
      </c>
      <c r="C82" s="62"/>
      <c r="D82" s="62">
        <f>SUM(D80:D81)</f>
        <v>33890076.279999994</v>
      </c>
    </row>
    <row r="83" spans="1:4" x14ac:dyDescent="0.25">
      <c r="B83" s="5"/>
      <c r="C83" s="5"/>
      <c r="D83" s="5"/>
    </row>
    <row r="84" spans="1:4" x14ac:dyDescent="0.25">
      <c r="B84" s="5"/>
      <c r="C84" s="5"/>
      <c r="D84" s="5"/>
    </row>
    <row r="85" spans="1:4" x14ac:dyDescent="0.25">
      <c r="B85" s="5"/>
      <c r="C85" s="5"/>
      <c r="D85" s="5"/>
    </row>
    <row r="86" spans="1:4" x14ac:dyDescent="0.25">
      <c r="B86" s="5"/>
      <c r="C86" s="5"/>
      <c r="D86" s="5"/>
    </row>
    <row r="87" spans="1:4" x14ac:dyDescent="0.25">
      <c r="B87" s="5"/>
      <c r="C87" s="5"/>
      <c r="D87" s="5"/>
    </row>
    <row r="88" spans="1:4" x14ac:dyDescent="0.25">
      <c r="B88" s="5"/>
      <c r="C88" s="5"/>
      <c r="D88" s="5"/>
    </row>
    <row r="89" spans="1:4" x14ac:dyDescent="0.25">
      <c r="B89" s="5"/>
      <c r="C89" s="5"/>
      <c r="D89" s="5"/>
    </row>
    <row r="90" spans="1:4" x14ac:dyDescent="0.25">
      <c r="B90" s="5"/>
      <c r="C90" s="5"/>
      <c r="D90" s="5"/>
    </row>
    <row r="91" spans="1:4" x14ac:dyDescent="0.25">
      <c r="B91" s="5"/>
      <c r="C91" s="5"/>
      <c r="D91" s="5"/>
    </row>
    <row r="92" spans="1:4" x14ac:dyDescent="0.25">
      <c r="B92" s="5"/>
      <c r="C92" s="5"/>
      <c r="D92" s="5"/>
    </row>
    <row r="93" spans="1:4" x14ac:dyDescent="0.25">
      <c r="B93" s="5"/>
      <c r="C93" s="5"/>
      <c r="D93" s="5"/>
    </row>
    <row r="94" spans="1:4" x14ac:dyDescent="0.25">
      <c r="B94" s="5"/>
      <c r="C94" s="5"/>
      <c r="D94" s="5"/>
    </row>
    <row r="95" spans="1:4" x14ac:dyDescent="0.25">
      <c r="B95" s="5"/>
      <c r="C95" s="5"/>
      <c r="D95" s="5"/>
    </row>
    <row r="96" spans="1:4" x14ac:dyDescent="0.25">
      <c r="B96" s="5"/>
      <c r="C96" s="5"/>
      <c r="D96" s="5"/>
    </row>
    <row r="97" spans="2:4" x14ac:dyDescent="0.25">
      <c r="B97" s="5"/>
      <c r="C97" s="5"/>
      <c r="D97" s="5"/>
    </row>
    <row r="98" spans="2:4" x14ac:dyDescent="0.25">
      <c r="B98" s="5"/>
      <c r="C98" s="5"/>
      <c r="D98" s="5"/>
    </row>
    <row r="99" spans="2:4" x14ac:dyDescent="0.25">
      <c r="B99" s="5"/>
      <c r="C99" s="5"/>
      <c r="D99" s="5"/>
    </row>
    <row r="100" spans="2:4" x14ac:dyDescent="0.25">
      <c r="B100" s="5"/>
      <c r="C100" s="5"/>
      <c r="D100" s="5"/>
    </row>
    <row r="101" spans="2:4" x14ac:dyDescent="0.25">
      <c r="B101" s="5"/>
      <c r="C101" s="5"/>
      <c r="D101" s="5"/>
    </row>
    <row r="102" spans="2:4" x14ac:dyDescent="0.25">
      <c r="B102" s="5"/>
      <c r="C102" s="5"/>
      <c r="D102" s="5"/>
    </row>
    <row r="103" spans="2:4" x14ac:dyDescent="0.25">
      <c r="B103" s="5"/>
      <c r="C103" s="5"/>
      <c r="D103" s="5"/>
    </row>
    <row r="104" spans="2:4" x14ac:dyDescent="0.25">
      <c r="B104" s="5"/>
      <c r="C104" s="5"/>
      <c r="D104" s="5"/>
    </row>
    <row r="105" spans="2:4" x14ac:dyDescent="0.25">
      <c r="B105" s="5"/>
      <c r="C105" s="5"/>
      <c r="D105" s="5"/>
    </row>
    <row r="106" spans="2:4" x14ac:dyDescent="0.25">
      <c r="B106" s="5"/>
      <c r="C106" s="5"/>
      <c r="D106" s="5"/>
    </row>
    <row r="107" spans="2:4" x14ac:dyDescent="0.25">
      <c r="B107" s="5"/>
      <c r="C107" s="5"/>
      <c r="D107" s="5"/>
    </row>
    <row r="108" spans="2:4" x14ac:dyDescent="0.25">
      <c r="B108" s="5"/>
      <c r="C108" s="5"/>
      <c r="D108" s="5"/>
    </row>
    <row r="109" spans="2:4" x14ac:dyDescent="0.25">
      <c r="B109" s="5"/>
      <c r="C109" s="5"/>
      <c r="D109" s="5"/>
    </row>
    <row r="110" spans="2:4" x14ac:dyDescent="0.25">
      <c r="B110" s="5"/>
      <c r="C110" s="5"/>
      <c r="D110" s="5"/>
    </row>
    <row r="111" spans="2:4" x14ac:dyDescent="0.25">
      <c r="B111" s="5"/>
      <c r="C111" s="5"/>
      <c r="D111" s="5"/>
    </row>
    <row r="112" spans="2:4" x14ac:dyDescent="0.25">
      <c r="B112" s="5"/>
      <c r="C112" s="5"/>
      <c r="D112" s="5"/>
    </row>
    <row r="113" spans="2:4" x14ac:dyDescent="0.25">
      <c r="B113" s="5"/>
      <c r="C113" s="5"/>
      <c r="D113" s="5"/>
    </row>
    <row r="114" spans="2:4" x14ac:dyDescent="0.25">
      <c r="B114" s="5"/>
      <c r="C114" s="5"/>
      <c r="D114" s="5"/>
    </row>
    <row r="115" spans="2:4" x14ac:dyDescent="0.25">
      <c r="B115" s="5"/>
      <c r="C115" s="5"/>
      <c r="D115" s="5"/>
    </row>
    <row r="116" spans="2:4" x14ac:dyDescent="0.25">
      <c r="B116" s="5"/>
      <c r="C116" s="5"/>
      <c r="D116" s="5"/>
    </row>
    <row r="117" spans="2:4" x14ac:dyDescent="0.25">
      <c r="B117" s="5"/>
      <c r="C117" s="5"/>
      <c r="D117" s="5"/>
    </row>
    <row r="118" spans="2:4" x14ac:dyDescent="0.25">
      <c r="B118" s="5"/>
      <c r="C118" s="5"/>
      <c r="D118" s="5"/>
    </row>
    <row r="119" spans="2:4" x14ac:dyDescent="0.25">
      <c r="B119" s="5"/>
      <c r="C119" s="5"/>
      <c r="D119" s="5"/>
    </row>
    <row r="120" spans="2:4" x14ac:dyDescent="0.25">
      <c r="B120" s="5"/>
      <c r="C120" s="5"/>
      <c r="D120" s="5"/>
    </row>
    <row r="121" spans="2:4" x14ac:dyDescent="0.25">
      <c r="B121" s="5"/>
      <c r="C121" s="5"/>
      <c r="D121" s="5"/>
    </row>
    <row r="122" spans="2:4" x14ac:dyDescent="0.25">
      <c r="B122" s="5"/>
      <c r="C122" s="5"/>
      <c r="D122" s="5"/>
    </row>
    <row r="123" spans="2:4" x14ac:dyDescent="0.25">
      <c r="B123" s="5"/>
      <c r="C123" s="5"/>
      <c r="D123" s="5"/>
    </row>
    <row r="124" spans="2:4" x14ac:dyDescent="0.25">
      <c r="B124" s="5"/>
      <c r="C124" s="5"/>
      <c r="D124" s="5"/>
    </row>
    <row r="125" spans="2:4" x14ac:dyDescent="0.25">
      <c r="B125" s="5"/>
      <c r="C125" s="5"/>
      <c r="D125" s="5"/>
    </row>
    <row r="126" spans="2:4" x14ac:dyDescent="0.25">
      <c r="B126" s="5"/>
      <c r="C126" s="5"/>
      <c r="D126" s="5"/>
    </row>
    <row r="127" spans="2:4" x14ac:dyDescent="0.25">
      <c r="B127" s="5"/>
      <c r="C127" s="5"/>
      <c r="D127" s="5"/>
    </row>
    <row r="128" spans="2:4" x14ac:dyDescent="0.25">
      <c r="B128" s="5"/>
      <c r="C128" s="5"/>
      <c r="D128" s="5"/>
    </row>
    <row r="129" spans="2:4" x14ac:dyDescent="0.25">
      <c r="B129" s="5"/>
      <c r="C129" s="5"/>
      <c r="D129" s="5"/>
    </row>
    <row r="130" spans="2:4" x14ac:dyDescent="0.25">
      <c r="B130" s="5"/>
      <c r="C130" s="5"/>
      <c r="D130" s="5"/>
    </row>
    <row r="131" spans="2:4" x14ac:dyDescent="0.25">
      <c r="B131" s="5"/>
      <c r="C131" s="5"/>
      <c r="D131" s="5"/>
    </row>
    <row r="132" spans="2:4" x14ac:dyDescent="0.25">
      <c r="B132" s="5"/>
      <c r="C132" s="5"/>
      <c r="D132" s="5"/>
    </row>
    <row r="133" spans="2:4" x14ac:dyDescent="0.25">
      <c r="B133" s="5"/>
      <c r="C133" s="5"/>
      <c r="D133" s="5"/>
    </row>
    <row r="134" spans="2:4" x14ac:dyDescent="0.25">
      <c r="B134" s="5"/>
      <c r="C134" s="5"/>
      <c r="D134" s="5"/>
    </row>
    <row r="135" spans="2:4" x14ac:dyDescent="0.25">
      <c r="B135" s="5"/>
      <c r="C135" s="5"/>
      <c r="D135" s="5"/>
    </row>
    <row r="136" spans="2:4" x14ac:dyDescent="0.25">
      <c r="B136" s="5"/>
      <c r="C136" s="5"/>
      <c r="D136" s="5"/>
    </row>
    <row r="137" spans="2:4" x14ac:dyDescent="0.25">
      <c r="B137" s="5"/>
      <c r="C137" s="5"/>
      <c r="D137" s="5"/>
    </row>
    <row r="138" spans="2:4" x14ac:dyDescent="0.25">
      <c r="B138" s="5"/>
      <c r="C138" s="5"/>
      <c r="D138" s="5"/>
    </row>
    <row r="139" spans="2:4" x14ac:dyDescent="0.25">
      <c r="B139" s="5"/>
      <c r="C139" s="5"/>
      <c r="D139" s="5"/>
    </row>
    <row r="140" spans="2:4" x14ac:dyDescent="0.25">
      <c r="B140" s="5"/>
      <c r="C140" s="5"/>
      <c r="D140" s="5"/>
    </row>
    <row r="141" spans="2:4" x14ac:dyDescent="0.25">
      <c r="B141" s="5"/>
      <c r="C141" s="5"/>
      <c r="D141" s="5"/>
    </row>
    <row r="142" spans="2:4" x14ac:dyDescent="0.25">
      <c r="B142" s="5"/>
      <c r="C142" s="5"/>
      <c r="D142" s="5"/>
    </row>
    <row r="143" spans="2:4" x14ac:dyDescent="0.25">
      <c r="B143" s="5"/>
      <c r="C143" s="5"/>
      <c r="D143" s="5"/>
    </row>
    <row r="144" spans="2:4" x14ac:dyDescent="0.25">
      <c r="B144" s="5"/>
      <c r="C144" s="5"/>
      <c r="D144" s="5"/>
    </row>
    <row r="145" spans="2:4" x14ac:dyDescent="0.25">
      <c r="B145" s="5"/>
      <c r="C145" s="5"/>
      <c r="D145" s="5"/>
    </row>
    <row r="146" spans="2:4" x14ac:dyDescent="0.25">
      <c r="B146" s="5"/>
      <c r="C146" s="5"/>
      <c r="D146" s="5"/>
    </row>
    <row r="147" spans="2:4" x14ac:dyDescent="0.25">
      <c r="B147" s="5"/>
      <c r="C147" s="5"/>
      <c r="D147" s="5"/>
    </row>
    <row r="148" spans="2:4" x14ac:dyDescent="0.25">
      <c r="B148" s="5"/>
      <c r="C148" s="5"/>
      <c r="D148" s="5"/>
    </row>
    <row r="149" spans="2:4" x14ac:dyDescent="0.25">
      <c r="B149" s="5"/>
      <c r="C149" s="5"/>
      <c r="D149" s="5"/>
    </row>
    <row r="150" spans="2:4" x14ac:dyDescent="0.25">
      <c r="B150" s="5"/>
      <c r="C150" s="5"/>
      <c r="D150" s="5"/>
    </row>
    <row r="151" spans="2:4" x14ac:dyDescent="0.25">
      <c r="B151" s="5"/>
      <c r="C151" s="5"/>
      <c r="D151" s="5"/>
    </row>
    <row r="152" spans="2:4" x14ac:dyDescent="0.25">
      <c r="B152" s="5"/>
      <c r="C152" s="5"/>
      <c r="D152" s="5"/>
    </row>
    <row r="153" spans="2:4" x14ac:dyDescent="0.25">
      <c r="B153" s="5"/>
      <c r="C153" s="5"/>
      <c r="D153" s="5"/>
    </row>
    <row r="154" spans="2:4" x14ac:dyDescent="0.25">
      <c r="B154" s="5"/>
      <c r="C154" s="5"/>
      <c r="D154" s="5"/>
    </row>
    <row r="155" spans="2:4" x14ac:dyDescent="0.25">
      <c r="B155" s="5"/>
      <c r="C155" s="5"/>
      <c r="D155" s="5"/>
    </row>
    <row r="156" spans="2:4" x14ac:dyDescent="0.25">
      <c r="B156" s="5"/>
      <c r="C156" s="5"/>
      <c r="D156" s="5"/>
    </row>
    <row r="157" spans="2:4" x14ac:dyDescent="0.25">
      <c r="B157" s="5"/>
      <c r="C157" s="5"/>
      <c r="D157" s="5"/>
    </row>
    <row r="158" spans="2:4" x14ac:dyDescent="0.25">
      <c r="B158" s="5"/>
      <c r="C158" s="5"/>
      <c r="D158" s="5"/>
    </row>
    <row r="159" spans="2:4" x14ac:dyDescent="0.25">
      <c r="B159" s="5"/>
      <c r="C159" s="5"/>
      <c r="D159" s="5"/>
    </row>
    <row r="160" spans="2:4" x14ac:dyDescent="0.25">
      <c r="B160" s="5"/>
      <c r="C160" s="5"/>
      <c r="D160" s="5"/>
    </row>
    <row r="161" spans="2:4" x14ac:dyDescent="0.25">
      <c r="B161" s="5"/>
      <c r="C161" s="5"/>
      <c r="D161" s="5"/>
    </row>
    <row r="162" spans="2:4" x14ac:dyDescent="0.25">
      <c r="B162" s="5"/>
      <c r="C162" s="5"/>
      <c r="D162" s="5"/>
    </row>
    <row r="163" spans="2:4" x14ac:dyDescent="0.25">
      <c r="B163" s="5"/>
      <c r="C163" s="5"/>
      <c r="D163" s="5"/>
    </row>
    <row r="164" spans="2:4" x14ac:dyDescent="0.25">
      <c r="B164" s="5"/>
      <c r="C164" s="5"/>
      <c r="D164" s="5"/>
    </row>
    <row r="165" spans="2:4" x14ac:dyDescent="0.25">
      <c r="B165" s="5"/>
      <c r="C165" s="5"/>
      <c r="D165" s="5"/>
    </row>
    <row r="166" spans="2:4" x14ac:dyDescent="0.25">
      <c r="B166" s="5"/>
      <c r="C166" s="5"/>
      <c r="D166" s="5"/>
    </row>
    <row r="167" spans="2:4" x14ac:dyDescent="0.25">
      <c r="B167" s="5"/>
      <c r="C167" s="5"/>
      <c r="D167" s="5"/>
    </row>
    <row r="168" spans="2:4" x14ac:dyDescent="0.25">
      <c r="B168" s="5"/>
      <c r="C168" s="5"/>
      <c r="D168" s="5"/>
    </row>
    <row r="169" spans="2:4" x14ac:dyDescent="0.25">
      <c r="B169" s="5"/>
      <c r="C169" s="5"/>
      <c r="D169" s="5"/>
    </row>
    <row r="170" spans="2:4" x14ac:dyDescent="0.25">
      <c r="B170" s="5"/>
      <c r="C170" s="5"/>
      <c r="D170" s="5"/>
    </row>
    <row r="171" spans="2:4" x14ac:dyDescent="0.25">
      <c r="B171" s="5"/>
      <c r="C171" s="5"/>
      <c r="D171" s="5"/>
    </row>
    <row r="172" spans="2:4" x14ac:dyDescent="0.25">
      <c r="B172" s="5"/>
      <c r="C172" s="5"/>
      <c r="D172" s="5"/>
    </row>
    <row r="173" spans="2:4" x14ac:dyDescent="0.25">
      <c r="B173" s="5"/>
      <c r="C173" s="5"/>
      <c r="D173" s="5"/>
    </row>
    <row r="174" spans="2:4" x14ac:dyDescent="0.25">
      <c r="B174" s="5"/>
      <c r="C174" s="5"/>
      <c r="D174" s="5"/>
    </row>
    <row r="175" spans="2:4" x14ac:dyDescent="0.25">
      <c r="B175" s="5"/>
      <c r="C175" s="5"/>
      <c r="D175" s="5"/>
    </row>
    <row r="176" spans="2:4" x14ac:dyDescent="0.25">
      <c r="B176" s="5"/>
      <c r="C176" s="5"/>
      <c r="D176" s="5"/>
    </row>
    <row r="177" spans="2:4" x14ac:dyDescent="0.25">
      <c r="B177" s="5"/>
      <c r="C177" s="5"/>
      <c r="D177" s="5"/>
    </row>
    <row r="178" spans="2:4" x14ac:dyDescent="0.25">
      <c r="B178" s="5"/>
      <c r="C178" s="5"/>
      <c r="D178" s="5"/>
    </row>
    <row r="179" spans="2:4" x14ac:dyDescent="0.25">
      <c r="B179" s="5"/>
      <c r="C179" s="5"/>
      <c r="D179" s="5"/>
    </row>
    <row r="180" spans="2:4" x14ac:dyDescent="0.25">
      <c r="B180" s="5"/>
      <c r="C180" s="5"/>
      <c r="D180" s="5"/>
    </row>
    <row r="181" spans="2:4" x14ac:dyDescent="0.25">
      <c r="B181" s="5"/>
      <c r="C181" s="5"/>
      <c r="D181" s="5"/>
    </row>
    <row r="182" spans="2:4" x14ac:dyDescent="0.25">
      <c r="B182" s="5"/>
      <c r="C182" s="5"/>
      <c r="D182" s="5"/>
    </row>
    <row r="183" spans="2:4" x14ac:dyDescent="0.25">
      <c r="B183" s="5"/>
      <c r="C183" s="5"/>
      <c r="D183" s="5"/>
    </row>
    <row r="184" spans="2:4" x14ac:dyDescent="0.25">
      <c r="B184" s="5"/>
      <c r="C184" s="5"/>
      <c r="D184" s="5"/>
    </row>
    <row r="185" spans="2:4" x14ac:dyDescent="0.25">
      <c r="B185" s="5"/>
      <c r="C185" s="5"/>
      <c r="D185" s="5"/>
    </row>
    <row r="186" spans="2:4" x14ac:dyDescent="0.25">
      <c r="B186" s="5"/>
      <c r="C186" s="5"/>
      <c r="D186" s="5"/>
    </row>
    <row r="187" spans="2:4" x14ac:dyDescent="0.25">
      <c r="B187" s="5"/>
      <c r="C187" s="5"/>
      <c r="D187" s="5"/>
    </row>
    <row r="188" spans="2:4" x14ac:dyDescent="0.25">
      <c r="B188" s="5"/>
      <c r="C188" s="5"/>
      <c r="D188" s="5"/>
    </row>
    <row r="189" spans="2:4" x14ac:dyDescent="0.25">
      <c r="B189" s="5"/>
      <c r="C189" s="5"/>
      <c r="D189" s="5"/>
    </row>
    <row r="190" spans="2:4" x14ac:dyDescent="0.25">
      <c r="B190" s="5"/>
      <c r="C190" s="5"/>
      <c r="D190" s="5"/>
    </row>
    <row r="191" spans="2:4" x14ac:dyDescent="0.25">
      <c r="B191" s="5"/>
      <c r="C191" s="5"/>
      <c r="D191" s="5"/>
    </row>
    <row r="192" spans="2:4" x14ac:dyDescent="0.25">
      <c r="B192" s="5"/>
      <c r="C192" s="5"/>
      <c r="D192" s="5"/>
    </row>
    <row r="193" spans="2:4" x14ac:dyDescent="0.25">
      <c r="B193" s="5"/>
      <c r="C193" s="5"/>
      <c r="D193" s="5"/>
    </row>
    <row r="194" spans="2:4" x14ac:dyDescent="0.25">
      <c r="B194" s="5"/>
      <c r="C194" s="5"/>
      <c r="D194" s="5"/>
    </row>
    <row r="195" spans="2:4" x14ac:dyDescent="0.25">
      <c r="B195" s="5"/>
      <c r="C195" s="5"/>
      <c r="D195" s="5"/>
    </row>
    <row r="196" spans="2:4" x14ac:dyDescent="0.25">
      <c r="B196" s="5"/>
      <c r="C196" s="5"/>
      <c r="D196" s="5"/>
    </row>
    <row r="197" spans="2:4" x14ac:dyDescent="0.25">
      <c r="B197" s="5"/>
      <c r="C197" s="5"/>
      <c r="D197" s="5"/>
    </row>
    <row r="198" spans="2:4" x14ac:dyDescent="0.25">
      <c r="B198" s="5"/>
      <c r="C198" s="5"/>
      <c r="D198" s="5"/>
    </row>
    <row r="199" spans="2:4" x14ac:dyDescent="0.25">
      <c r="B199" s="5"/>
      <c r="C199" s="5"/>
      <c r="D199" s="5"/>
    </row>
    <row r="200" spans="2:4" x14ac:dyDescent="0.25">
      <c r="B200" s="5"/>
      <c r="C200" s="5"/>
      <c r="D200" s="5"/>
    </row>
    <row r="201" spans="2:4" x14ac:dyDescent="0.25">
      <c r="B201" s="5"/>
      <c r="C201" s="5"/>
      <c r="D201" s="5"/>
    </row>
    <row r="202" spans="2:4" x14ac:dyDescent="0.25">
      <c r="B202" s="5"/>
      <c r="C202" s="5"/>
      <c r="D202" s="5"/>
    </row>
    <row r="203" spans="2:4" x14ac:dyDescent="0.25">
      <c r="B203" s="5"/>
      <c r="C203" s="5"/>
      <c r="D203" s="5"/>
    </row>
    <row r="204" spans="2:4" x14ac:dyDescent="0.25">
      <c r="B204" s="5"/>
      <c r="C204" s="5"/>
      <c r="D204" s="5"/>
    </row>
    <row r="205" spans="2:4" x14ac:dyDescent="0.25">
      <c r="B205" s="5"/>
      <c r="C205" s="5"/>
      <c r="D205" s="5"/>
    </row>
    <row r="206" spans="2:4" x14ac:dyDescent="0.25">
      <c r="B206" s="5"/>
      <c r="C206" s="5"/>
      <c r="D206" s="5"/>
    </row>
    <row r="207" spans="2:4" x14ac:dyDescent="0.25">
      <c r="B207" s="5"/>
      <c r="C207" s="5"/>
      <c r="D207" s="5"/>
    </row>
    <row r="208" spans="2:4" x14ac:dyDescent="0.25">
      <c r="B208" s="5"/>
      <c r="C208" s="5"/>
      <c r="D208" s="5"/>
    </row>
    <row r="209" spans="2:4" x14ac:dyDescent="0.25">
      <c r="B209" s="5"/>
      <c r="C209" s="5"/>
      <c r="D209" s="5"/>
    </row>
    <row r="210" spans="2:4" x14ac:dyDescent="0.25">
      <c r="B210" s="5"/>
      <c r="C210" s="5"/>
      <c r="D210" s="5"/>
    </row>
    <row r="211" spans="2:4" x14ac:dyDescent="0.25">
      <c r="B211" s="5"/>
      <c r="C211" s="5"/>
      <c r="D211" s="5"/>
    </row>
    <row r="212" spans="2:4" x14ac:dyDescent="0.25">
      <c r="B212" s="5"/>
      <c r="C212" s="5"/>
      <c r="D212" s="5"/>
    </row>
    <row r="213" spans="2:4" x14ac:dyDescent="0.25">
      <c r="B213" s="5"/>
      <c r="C213" s="5"/>
      <c r="D213" s="5"/>
    </row>
    <row r="214" spans="2:4" x14ac:dyDescent="0.25">
      <c r="B214" s="5"/>
      <c r="C214" s="5"/>
      <c r="D214" s="5"/>
    </row>
    <row r="215" spans="2:4" x14ac:dyDescent="0.25">
      <c r="B215" s="5"/>
      <c r="C215" s="5"/>
      <c r="D215" s="5"/>
    </row>
    <row r="216" spans="2:4" x14ac:dyDescent="0.25">
      <c r="B216" s="5"/>
      <c r="C216" s="5"/>
      <c r="D216" s="5"/>
    </row>
    <row r="217" spans="2:4" x14ac:dyDescent="0.25">
      <c r="B217" s="5"/>
      <c r="C217" s="5"/>
      <c r="D217" s="5"/>
    </row>
    <row r="218" spans="2:4" x14ac:dyDescent="0.25">
      <c r="B218" s="5"/>
      <c r="C218" s="5"/>
      <c r="D218" s="5"/>
    </row>
    <row r="219" spans="2:4" x14ac:dyDescent="0.25">
      <c r="B219" s="5"/>
      <c r="C219" s="5"/>
      <c r="D219" s="5"/>
    </row>
    <row r="220" spans="2:4" x14ac:dyDescent="0.25">
      <c r="B220" s="5"/>
      <c r="C220" s="5"/>
      <c r="D220" s="5"/>
    </row>
  </sheetData>
  <mergeCells count="3">
    <mergeCell ref="A1:D1"/>
    <mergeCell ref="A2:E2"/>
    <mergeCell ref="A3:E3"/>
  </mergeCells>
  <pageMargins left="0.5" right="0.5" top="0.5" bottom="0.5" header="0.3" footer="0.3"/>
  <pageSetup orientation="portrait" useFirstPageNumber="1" r:id="rId1"/>
  <headerFooter>
    <oddFooter>&amp;CPage &amp;P of 21</oddFooter>
  </headerFooter>
  <rowBreaks count="1" manualBreakCount="1">
    <brk id="62" max="4"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92D050"/>
  </sheetPr>
  <dimension ref="A1:L64"/>
  <sheetViews>
    <sheetView zoomScaleNormal="100" workbookViewId="0">
      <selection activeCell="F84" sqref="F84"/>
    </sheetView>
  </sheetViews>
  <sheetFormatPr defaultRowHeight="15" x14ac:dyDescent="0.25"/>
  <cols>
    <col min="1" max="1" width="36.85546875" style="4" customWidth="1"/>
    <col min="2" max="2" width="9.85546875" style="4" bestFit="1" customWidth="1"/>
    <col min="3" max="3" width="0.85546875" style="4" customWidth="1"/>
    <col min="4" max="4" width="13.7109375" style="5" customWidth="1"/>
    <col min="5" max="5" width="0.85546875" style="4" customWidth="1"/>
    <col min="6" max="6" width="9.85546875" style="4" customWidth="1"/>
    <col min="7" max="7" width="0.85546875" style="4" customWidth="1"/>
    <col min="8" max="8" width="13.85546875" style="5" customWidth="1"/>
    <col min="9" max="9" width="0.85546875" style="4" customWidth="1"/>
    <col min="10" max="10" width="9.85546875" style="4" customWidth="1"/>
    <col min="11" max="11" width="9.140625" style="11"/>
    <col min="12" max="12" width="9.140625" style="17"/>
  </cols>
  <sheetData>
    <row r="1" spans="1:12" x14ac:dyDescent="0.25">
      <c r="A1" s="129" t="s">
        <v>0</v>
      </c>
      <c r="B1" s="129"/>
      <c r="C1" s="129"/>
      <c r="D1" s="129"/>
      <c r="E1" s="129"/>
      <c r="F1" s="129"/>
      <c r="G1" s="129"/>
      <c r="H1" s="129"/>
      <c r="I1" s="129"/>
      <c r="J1" s="129"/>
    </row>
    <row r="2" spans="1:12" x14ac:dyDescent="0.25">
      <c r="A2" s="129" t="s">
        <v>394</v>
      </c>
      <c r="B2" s="129"/>
      <c r="C2" s="129"/>
      <c r="D2" s="129"/>
      <c r="E2" s="129"/>
      <c r="F2" s="129"/>
      <c r="G2" s="129"/>
      <c r="H2" s="129"/>
      <c r="I2" s="129"/>
      <c r="J2" s="129"/>
    </row>
    <row r="3" spans="1:12" x14ac:dyDescent="0.25">
      <c r="A3" s="130" t="str">
        <f>+'Revenues, Expenditures, Changes'!A3:J3</f>
        <v>January 31, 2024</v>
      </c>
      <c r="B3" s="130"/>
      <c r="C3" s="130"/>
      <c r="D3" s="130"/>
      <c r="E3" s="130"/>
      <c r="F3" s="130"/>
      <c r="G3" s="130"/>
      <c r="H3" s="130"/>
      <c r="I3" s="130"/>
      <c r="J3" s="130"/>
    </row>
    <row r="5" spans="1:12" x14ac:dyDescent="0.25">
      <c r="A5" s="4" t="s">
        <v>68</v>
      </c>
    </row>
    <row r="6" spans="1:12" s="1" customFormat="1" x14ac:dyDescent="0.25">
      <c r="A6" s="4"/>
      <c r="B6" s="59"/>
      <c r="C6" s="56"/>
      <c r="D6" s="20"/>
      <c r="E6" s="87"/>
      <c r="F6" s="87" t="s">
        <v>36</v>
      </c>
      <c r="G6" s="87"/>
      <c r="H6" s="20" t="s">
        <v>37</v>
      </c>
      <c r="I6" s="56"/>
      <c r="J6" s="56" t="s">
        <v>38</v>
      </c>
      <c r="K6" s="11"/>
      <c r="L6" s="11"/>
    </row>
    <row r="7" spans="1:12" s="1" customFormat="1" x14ac:dyDescent="0.25">
      <c r="A7" s="4"/>
      <c r="B7" s="59" t="s">
        <v>32</v>
      </c>
      <c r="C7" s="56"/>
      <c r="D7" s="20" t="s">
        <v>34</v>
      </c>
      <c r="E7" s="87"/>
      <c r="F7" s="87" t="s">
        <v>32</v>
      </c>
      <c r="G7" s="87"/>
      <c r="H7" s="20" t="s">
        <v>34</v>
      </c>
      <c r="I7" s="56"/>
      <c r="J7" s="21">
        <f>+'Revenues, Expenditures, Changes'!J8</f>
        <v>44957</v>
      </c>
      <c r="K7" s="11"/>
      <c r="L7" s="11"/>
    </row>
    <row r="8" spans="1:12" s="1" customFormat="1" x14ac:dyDescent="0.25">
      <c r="A8" s="4"/>
      <c r="B8" s="22" t="s">
        <v>33</v>
      </c>
      <c r="C8" s="56"/>
      <c r="D8" s="28" t="s">
        <v>35</v>
      </c>
      <c r="E8" s="87"/>
      <c r="F8" s="22" t="s">
        <v>33</v>
      </c>
      <c r="G8" s="87"/>
      <c r="H8" s="37">
        <f>+'Revenues, Expenditures, Changes'!H9</f>
        <v>44957</v>
      </c>
      <c r="I8" s="56"/>
      <c r="J8" s="22" t="s">
        <v>34</v>
      </c>
      <c r="K8" s="11"/>
      <c r="L8" s="11"/>
    </row>
    <row r="9" spans="1:12" s="1" customFormat="1" x14ac:dyDescent="0.25">
      <c r="A9" s="4" t="s">
        <v>39</v>
      </c>
      <c r="B9" s="4"/>
      <c r="C9" s="4"/>
      <c r="D9" s="5"/>
      <c r="E9" s="4"/>
      <c r="F9" s="36"/>
      <c r="G9" s="4"/>
      <c r="H9" s="4"/>
      <c r="I9" s="4"/>
      <c r="J9" s="4"/>
      <c r="K9" s="11"/>
      <c r="L9" s="11"/>
    </row>
    <row r="10" spans="1:12" s="1" customFormat="1" hidden="1" x14ac:dyDescent="0.25">
      <c r="A10" s="4" t="s">
        <v>40</v>
      </c>
      <c r="B10" s="25">
        <v>0</v>
      </c>
      <c r="C10" s="6"/>
      <c r="D10" s="7">
        <v>0</v>
      </c>
      <c r="E10" s="4"/>
      <c r="F10" s="3" t="e">
        <f>+(D10-B10)/B10+1</f>
        <v>#DIV/0!</v>
      </c>
      <c r="G10" s="4"/>
      <c r="H10" s="5">
        <v>0</v>
      </c>
      <c r="I10" s="4"/>
      <c r="J10" s="3" t="e">
        <f>+(H10-D10)/D10+1</f>
        <v>#DIV/0!</v>
      </c>
      <c r="K10" s="11"/>
      <c r="L10" s="11"/>
    </row>
    <row r="11" spans="1:12" s="1" customFormat="1" hidden="1" x14ac:dyDescent="0.25">
      <c r="A11" s="4" t="s">
        <v>48</v>
      </c>
      <c r="B11" s="6"/>
      <c r="C11" s="6"/>
      <c r="D11" s="5"/>
      <c r="E11" s="4"/>
      <c r="F11" s="3"/>
      <c r="G11" s="4"/>
      <c r="H11" s="5"/>
      <c r="I11" s="4"/>
      <c r="J11" s="3"/>
      <c r="K11" s="11"/>
      <c r="L11" s="11"/>
    </row>
    <row r="12" spans="1:12" s="1" customFormat="1" hidden="1" x14ac:dyDescent="0.25">
      <c r="A12" s="10" t="s">
        <v>49</v>
      </c>
      <c r="B12" s="6">
        <v>0</v>
      </c>
      <c r="C12" s="6"/>
      <c r="D12" s="5">
        <v>0</v>
      </c>
      <c r="E12" s="4"/>
      <c r="F12" s="3" t="e">
        <f>+(D12-B12)/B12+1</f>
        <v>#DIV/0!</v>
      </c>
      <c r="G12" s="4"/>
      <c r="H12" s="5">
        <v>0</v>
      </c>
      <c r="I12" s="4"/>
      <c r="J12" s="3" t="e">
        <f>+(H12-D12)/D12+1</f>
        <v>#DIV/0!</v>
      </c>
      <c r="K12" s="11"/>
      <c r="L12" s="11"/>
    </row>
    <row r="13" spans="1:12" s="1" customFormat="1" x14ac:dyDescent="0.25">
      <c r="A13" s="29" t="s">
        <v>48</v>
      </c>
      <c r="B13" s="25">
        <v>2849760</v>
      </c>
      <c r="C13" s="6"/>
      <c r="D13" s="7">
        <v>1481206.64</v>
      </c>
      <c r="E13" s="4"/>
      <c r="F13" s="3">
        <f>+D13/B13</f>
        <v>0.51976539778788389</v>
      </c>
      <c r="G13" s="4"/>
      <c r="H13" s="7">
        <v>1513485.34</v>
      </c>
      <c r="I13" s="4"/>
      <c r="J13" s="3">
        <f>+D13/H13</f>
        <v>0.97867260478386919</v>
      </c>
      <c r="K13" s="11"/>
      <c r="L13" s="11"/>
    </row>
    <row r="14" spans="1:12" s="1" customFormat="1" hidden="1" x14ac:dyDescent="0.25">
      <c r="A14" s="4" t="s">
        <v>41</v>
      </c>
      <c r="B14" s="6"/>
      <c r="C14" s="6"/>
      <c r="D14" s="5"/>
      <c r="E14" s="4"/>
      <c r="F14" s="3" t="e">
        <f t="shared" ref="F14:F33" si="0">+D14/B14</f>
        <v>#DIV/0!</v>
      </c>
      <c r="G14" s="4"/>
      <c r="H14" s="5"/>
      <c r="I14" s="4"/>
      <c r="J14" s="3" t="e">
        <f t="shared" ref="J14:J26" si="1">+D14/H14</f>
        <v>#DIV/0!</v>
      </c>
      <c r="K14" s="11"/>
      <c r="L14" s="11"/>
    </row>
    <row r="15" spans="1:12" s="1" customFormat="1" hidden="1" x14ac:dyDescent="0.25">
      <c r="A15" s="10" t="s">
        <v>42</v>
      </c>
      <c r="B15" s="6">
        <v>0</v>
      </c>
      <c r="C15" s="6"/>
      <c r="D15" s="5">
        <v>0</v>
      </c>
      <c r="E15" s="4"/>
      <c r="F15" s="3" t="e">
        <f t="shared" si="0"/>
        <v>#DIV/0!</v>
      </c>
      <c r="G15" s="4"/>
      <c r="H15" s="5">
        <v>0</v>
      </c>
      <c r="I15" s="4"/>
      <c r="J15" s="3" t="e">
        <f t="shared" si="1"/>
        <v>#DIV/0!</v>
      </c>
      <c r="K15" s="11"/>
      <c r="L15" s="11"/>
    </row>
    <row r="16" spans="1:12" s="1" customFormat="1" hidden="1" x14ac:dyDescent="0.25">
      <c r="A16" s="10" t="s">
        <v>43</v>
      </c>
      <c r="B16" s="6">
        <v>0</v>
      </c>
      <c r="C16" s="6"/>
      <c r="D16" s="5">
        <v>0</v>
      </c>
      <c r="E16" s="4"/>
      <c r="F16" s="3" t="e">
        <f t="shared" si="0"/>
        <v>#DIV/0!</v>
      </c>
      <c r="G16" s="4"/>
      <c r="H16" s="5">
        <v>0</v>
      </c>
      <c r="I16" s="4"/>
      <c r="J16" s="3" t="e">
        <f t="shared" si="1"/>
        <v>#DIV/0!</v>
      </c>
      <c r="K16" s="11"/>
      <c r="L16" s="11"/>
    </row>
    <row r="17" spans="1:12" s="1" customFormat="1" hidden="1" x14ac:dyDescent="0.25">
      <c r="A17" s="4" t="s">
        <v>44</v>
      </c>
      <c r="B17" s="6"/>
      <c r="C17" s="6"/>
      <c r="D17" s="5"/>
      <c r="E17" s="4"/>
      <c r="F17" s="3" t="e">
        <f t="shared" si="0"/>
        <v>#DIV/0!</v>
      </c>
      <c r="G17" s="4"/>
      <c r="H17" s="5"/>
      <c r="I17" s="4"/>
      <c r="J17" s="3" t="e">
        <f t="shared" si="1"/>
        <v>#DIV/0!</v>
      </c>
      <c r="K17" s="11"/>
      <c r="L17" s="11"/>
    </row>
    <row r="18" spans="1:12" s="1" customFormat="1" hidden="1" x14ac:dyDescent="0.25">
      <c r="A18" s="10" t="s">
        <v>42</v>
      </c>
      <c r="B18" s="6">
        <v>0</v>
      </c>
      <c r="C18" s="6"/>
      <c r="D18" s="5">
        <v>0</v>
      </c>
      <c r="E18" s="4"/>
      <c r="F18" s="3" t="e">
        <f t="shared" si="0"/>
        <v>#DIV/0!</v>
      </c>
      <c r="G18" s="4"/>
      <c r="H18" s="5">
        <v>0</v>
      </c>
      <c r="I18" s="4"/>
      <c r="J18" s="3" t="e">
        <f t="shared" si="1"/>
        <v>#DIV/0!</v>
      </c>
      <c r="K18" s="11"/>
      <c r="L18" s="11"/>
    </row>
    <row r="19" spans="1:12" s="1" customFormat="1" hidden="1" x14ac:dyDescent="0.25">
      <c r="A19" s="10" t="s">
        <v>43</v>
      </c>
      <c r="B19" s="6">
        <v>0</v>
      </c>
      <c r="C19" s="6"/>
      <c r="D19" s="5">
        <v>0</v>
      </c>
      <c r="E19" s="4"/>
      <c r="F19" s="3" t="e">
        <f t="shared" si="0"/>
        <v>#DIV/0!</v>
      </c>
      <c r="G19" s="4"/>
      <c r="H19" s="5">
        <v>0</v>
      </c>
      <c r="I19" s="4"/>
      <c r="J19" s="3" t="e">
        <f t="shared" si="1"/>
        <v>#DIV/0!</v>
      </c>
      <c r="K19" s="11"/>
      <c r="L19" s="11"/>
    </row>
    <row r="20" spans="1:12" s="1" customFormat="1" hidden="1" x14ac:dyDescent="0.25">
      <c r="A20" s="4" t="s">
        <v>45</v>
      </c>
      <c r="B20" s="6"/>
      <c r="C20" s="6"/>
      <c r="D20" s="5"/>
      <c r="E20" s="4"/>
      <c r="F20" s="3" t="e">
        <f t="shared" si="0"/>
        <v>#DIV/0!</v>
      </c>
      <c r="G20" s="4"/>
      <c r="H20" s="5"/>
      <c r="I20" s="4"/>
      <c r="J20" s="3" t="e">
        <f t="shared" si="1"/>
        <v>#DIV/0!</v>
      </c>
      <c r="K20" s="11"/>
      <c r="L20" s="11"/>
    </row>
    <row r="21" spans="1:12" s="1" customFormat="1" hidden="1" x14ac:dyDescent="0.25">
      <c r="A21" s="10" t="s">
        <v>42</v>
      </c>
      <c r="B21" s="6">
        <v>0</v>
      </c>
      <c r="C21" s="6"/>
      <c r="D21" s="5">
        <v>0</v>
      </c>
      <c r="E21" s="4"/>
      <c r="F21" s="3" t="e">
        <f t="shared" si="0"/>
        <v>#DIV/0!</v>
      </c>
      <c r="G21" s="4"/>
      <c r="H21" s="5">
        <v>0</v>
      </c>
      <c r="I21" s="4"/>
      <c r="J21" s="3" t="e">
        <f t="shared" si="1"/>
        <v>#DIV/0!</v>
      </c>
      <c r="K21" s="11"/>
      <c r="L21" s="11"/>
    </row>
    <row r="22" spans="1:12" s="1" customFormat="1" hidden="1" x14ac:dyDescent="0.25">
      <c r="A22" s="10" t="s">
        <v>43</v>
      </c>
      <c r="B22" s="6">
        <v>0</v>
      </c>
      <c r="C22" s="6"/>
      <c r="D22" s="5">
        <v>0</v>
      </c>
      <c r="E22" s="4"/>
      <c r="F22" s="3" t="e">
        <f t="shared" si="0"/>
        <v>#DIV/0!</v>
      </c>
      <c r="G22" s="4"/>
      <c r="H22" s="5">
        <v>0</v>
      </c>
      <c r="I22" s="4"/>
      <c r="J22" s="3" t="e">
        <f t="shared" si="1"/>
        <v>#DIV/0!</v>
      </c>
      <c r="K22" s="11"/>
      <c r="L22" s="11"/>
    </row>
    <row r="23" spans="1:12" s="1" customFormat="1" hidden="1" x14ac:dyDescent="0.25">
      <c r="A23" s="29" t="s">
        <v>75</v>
      </c>
      <c r="B23" s="6">
        <v>0</v>
      </c>
      <c r="C23" s="6"/>
      <c r="D23" s="5">
        <v>0</v>
      </c>
      <c r="E23" s="4"/>
      <c r="F23" s="3" t="e">
        <f t="shared" si="0"/>
        <v>#DIV/0!</v>
      </c>
      <c r="G23" s="4"/>
      <c r="H23" s="5"/>
      <c r="I23" s="4"/>
      <c r="J23" s="3" t="e">
        <f t="shared" si="1"/>
        <v>#DIV/0!</v>
      </c>
      <c r="K23" s="11"/>
      <c r="L23" s="11"/>
    </row>
    <row r="24" spans="1:12" s="1" customFormat="1" hidden="1" x14ac:dyDescent="0.25">
      <c r="A24" s="4" t="s">
        <v>46</v>
      </c>
      <c r="B24" s="6">
        <v>0</v>
      </c>
      <c r="C24" s="6"/>
      <c r="D24" s="5">
        <v>0</v>
      </c>
      <c r="E24" s="4"/>
      <c r="F24" s="3" t="e">
        <f t="shared" si="0"/>
        <v>#DIV/0!</v>
      </c>
      <c r="G24" s="4"/>
      <c r="H24" s="5">
        <v>0</v>
      </c>
      <c r="I24" s="4"/>
      <c r="J24" s="3" t="e">
        <f t="shared" si="1"/>
        <v>#DIV/0!</v>
      </c>
      <c r="K24" s="11"/>
      <c r="L24" s="11"/>
    </row>
    <row r="25" spans="1:12" s="1" customFormat="1" hidden="1" x14ac:dyDescent="0.25">
      <c r="A25" s="4" t="s">
        <v>200</v>
      </c>
      <c r="B25" s="6">
        <v>0</v>
      </c>
      <c r="C25" s="6"/>
      <c r="D25" s="5">
        <v>0</v>
      </c>
      <c r="E25" s="4"/>
      <c r="F25" s="3" t="e">
        <f t="shared" si="0"/>
        <v>#DIV/0!</v>
      </c>
      <c r="G25" s="4"/>
      <c r="H25" s="5">
        <v>0</v>
      </c>
      <c r="I25" s="4"/>
      <c r="J25" s="3" t="e">
        <f t="shared" si="1"/>
        <v>#DIV/0!</v>
      </c>
      <c r="K25" s="11"/>
      <c r="L25" s="11"/>
    </row>
    <row r="26" spans="1:12" s="1" customFormat="1" ht="16.5" x14ac:dyDescent="0.35">
      <c r="A26" s="4" t="s">
        <v>47</v>
      </c>
      <c r="B26" s="6">
        <v>0</v>
      </c>
      <c r="C26" s="26"/>
      <c r="D26" s="5">
        <v>51.98</v>
      </c>
      <c r="E26" s="35"/>
      <c r="F26" s="3">
        <v>0</v>
      </c>
      <c r="G26" s="35"/>
      <c r="H26" s="5">
        <v>1.53</v>
      </c>
      <c r="I26" s="4"/>
      <c r="J26" s="3">
        <f t="shared" si="1"/>
        <v>33.973856209150327</v>
      </c>
      <c r="K26" s="11"/>
      <c r="L26" s="11"/>
    </row>
    <row r="27" spans="1:12" s="1" customFormat="1" hidden="1" x14ac:dyDescent="0.25">
      <c r="A27" s="4" t="s">
        <v>64</v>
      </c>
      <c r="B27" s="6">
        <v>0</v>
      </c>
      <c r="C27" s="6"/>
      <c r="D27" s="5">
        <v>0</v>
      </c>
      <c r="E27" s="4"/>
      <c r="F27" s="3" t="e">
        <f t="shared" si="0"/>
        <v>#DIV/0!</v>
      </c>
      <c r="G27" s="4"/>
      <c r="H27" s="5">
        <v>0</v>
      </c>
      <c r="I27" s="4"/>
      <c r="J27" s="3" t="e">
        <f t="shared" ref="J27:J34" si="2">+D27/H27</f>
        <v>#DIV/0!</v>
      </c>
      <c r="K27" s="11"/>
      <c r="L27" s="11"/>
    </row>
    <row r="28" spans="1:12" s="1" customFormat="1" ht="16.5" x14ac:dyDescent="0.35">
      <c r="A28" s="4" t="s">
        <v>74</v>
      </c>
      <c r="B28" s="126">
        <v>0</v>
      </c>
      <c r="C28" s="6"/>
      <c r="D28" s="8">
        <v>556.83000000000004</v>
      </c>
      <c r="E28" s="4"/>
      <c r="F28" s="3">
        <v>0</v>
      </c>
      <c r="G28" s="4"/>
      <c r="H28" s="127">
        <v>0</v>
      </c>
      <c r="I28" s="4"/>
      <c r="J28" s="128">
        <v>0</v>
      </c>
      <c r="K28" s="11"/>
      <c r="L28" s="11"/>
    </row>
    <row r="29" spans="1:12" s="1" customFormat="1" hidden="1" x14ac:dyDescent="0.25">
      <c r="A29" s="4" t="s">
        <v>63</v>
      </c>
      <c r="B29" s="6">
        <v>0</v>
      </c>
      <c r="C29" s="6"/>
      <c r="D29" s="5">
        <v>0</v>
      </c>
      <c r="E29" s="4"/>
      <c r="F29" s="3" t="e">
        <f t="shared" si="0"/>
        <v>#DIV/0!</v>
      </c>
      <c r="G29" s="4"/>
      <c r="H29" s="5">
        <v>0</v>
      </c>
      <c r="I29" s="4"/>
      <c r="J29" s="3" t="e">
        <f t="shared" si="2"/>
        <v>#DIV/0!</v>
      </c>
      <c r="K29" s="11"/>
      <c r="L29" s="11"/>
    </row>
    <row r="30" spans="1:12" s="1" customFormat="1" hidden="1" x14ac:dyDescent="0.25">
      <c r="A30" s="4" t="s">
        <v>51</v>
      </c>
      <c r="B30" s="6"/>
      <c r="C30" s="6"/>
      <c r="D30" s="5"/>
      <c r="E30" s="4"/>
      <c r="F30" s="3" t="e">
        <f t="shared" si="0"/>
        <v>#DIV/0!</v>
      </c>
      <c r="G30" s="4"/>
      <c r="H30" s="5"/>
      <c r="I30" s="4"/>
      <c r="J30" s="3" t="e">
        <f t="shared" si="2"/>
        <v>#DIV/0!</v>
      </c>
      <c r="K30" s="11"/>
      <c r="L30" s="11"/>
    </row>
    <row r="31" spans="1:12" s="1" customFormat="1" hidden="1" x14ac:dyDescent="0.25">
      <c r="A31" s="10" t="s">
        <v>53</v>
      </c>
      <c r="B31" s="6">
        <v>0</v>
      </c>
      <c r="C31" s="6"/>
      <c r="D31" s="5">
        <v>0</v>
      </c>
      <c r="E31" s="4"/>
      <c r="F31" s="3" t="e">
        <f t="shared" si="0"/>
        <v>#DIV/0!</v>
      </c>
      <c r="G31" s="4"/>
      <c r="H31" s="5">
        <v>0</v>
      </c>
      <c r="I31" s="4"/>
      <c r="J31" s="3" t="e">
        <f t="shared" si="2"/>
        <v>#DIV/0!</v>
      </c>
      <c r="K31" s="11"/>
      <c r="L31" s="11"/>
    </row>
    <row r="32" spans="1:12" s="1" customFormat="1" hidden="1" x14ac:dyDescent="0.25">
      <c r="A32" s="10" t="s">
        <v>52</v>
      </c>
      <c r="B32" s="6">
        <v>0</v>
      </c>
      <c r="C32" s="6"/>
      <c r="D32" s="5">
        <v>0</v>
      </c>
      <c r="E32" s="4"/>
      <c r="F32" s="3" t="e">
        <f t="shared" si="0"/>
        <v>#DIV/0!</v>
      </c>
      <c r="G32" s="4"/>
      <c r="H32" s="5">
        <v>0</v>
      </c>
      <c r="I32" s="4"/>
      <c r="J32" s="3" t="e">
        <f t="shared" si="2"/>
        <v>#DIV/0!</v>
      </c>
      <c r="K32" s="11"/>
      <c r="L32" s="11"/>
    </row>
    <row r="33" spans="1:12" s="1" customFormat="1" hidden="1" x14ac:dyDescent="0.25">
      <c r="A33" s="10" t="s">
        <v>54</v>
      </c>
      <c r="B33" s="27">
        <v>0</v>
      </c>
      <c r="C33" s="6"/>
      <c r="D33" s="33">
        <v>0</v>
      </c>
      <c r="E33" s="4"/>
      <c r="F33" s="3" t="e">
        <f t="shared" si="0"/>
        <v>#DIV/0!</v>
      </c>
      <c r="G33" s="4"/>
      <c r="H33" s="33">
        <v>0</v>
      </c>
      <c r="I33" s="4"/>
      <c r="J33" s="3" t="e">
        <f t="shared" si="2"/>
        <v>#DIV/0!</v>
      </c>
      <c r="K33" s="11"/>
      <c r="L33" s="11"/>
    </row>
    <row r="34" spans="1:12" s="1" customFormat="1" ht="16.5" x14ac:dyDescent="0.35">
      <c r="A34" s="56" t="s">
        <v>55</v>
      </c>
      <c r="B34" s="26">
        <f>SUM(B10:B33)</f>
        <v>2849760</v>
      </c>
      <c r="C34" s="6"/>
      <c r="D34" s="8">
        <f>SUM(D10:D33)</f>
        <v>1481815.45</v>
      </c>
      <c r="E34" s="4"/>
      <c r="F34" s="3">
        <f>+D34/B34</f>
        <v>0.51997903332210427</v>
      </c>
      <c r="G34" s="4"/>
      <c r="H34" s="8">
        <f>SUM(H10:H33)</f>
        <v>1513486.87</v>
      </c>
      <c r="I34" s="4"/>
      <c r="J34" s="3">
        <f t="shared" si="2"/>
        <v>0.97907387197881657</v>
      </c>
      <c r="K34" s="11"/>
      <c r="L34" s="11"/>
    </row>
    <row r="35" spans="1:12" s="1" customFormat="1" x14ac:dyDescent="0.25">
      <c r="A35" s="4"/>
      <c r="B35" s="6"/>
      <c r="C35" s="6"/>
      <c r="D35" s="5"/>
      <c r="E35" s="4"/>
      <c r="F35" s="3"/>
      <c r="G35" s="4"/>
      <c r="H35" s="5"/>
      <c r="I35" s="4"/>
      <c r="J35" s="3"/>
      <c r="K35" s="11"/>
      <c r="L35" s="11"/>
    </row>
    <row r="36" spans="1:12" s="1" customFormat="1" x14ac:dyDescent="0.25">
      <c r="A36" s="4" t="s">
        <v>56</v>
      </c>
      <c r="B36" s="6"/>
      <c r="C36" s="6"/>
      <c r="D36" s="5"/>
      <c r="E36" s="4"/>
      <c r="F36" s="3"/>
      <c r="G36" s="4"/>
      <c r="H36" s="5"/>
      <c r="I36" s="4"/>
      <c r="J36" s="3"/>
      <c r="K36" s="11"/>
      <c r="L36" s="11"/>
    </row>
    <row r="37" spans="1:12" s="1" customFormat="1" x14ac:dyDescent="0.25">
      <c r="A37" s="29" t="s">
        <v>91</v>
      </c>
      <c r="B37" s="6">
        <v>2140000</v>
      </c>
      <c r="C37" s="6"/>
      <c r="D37" s="5">
        <v>0</v>
      </c>
      <c r="E37" s="4"/>
      <c r="F37" s="3">
        <f>+D37/B37</f>
        <v>0</v>
      </c>
      <c r="G37" s="4"/>
      <c r="H37" s="5">
        <v>0</v>
      </c>
      <c r="I37" s="4"/>
      <c r="J37" s="3">
        <v>0</v>
      </c>
      <c r="K37" s="11"/>
      <c r="L37" s="11"/>
    </row>
    <row r="38" spans="1:12" s="1" customFormat="1" ht="16.5" x14ac:dyDescent="0.35">
      <c r="A38" s="4" t="s">
        <v>78</v>
      </c>
      <c r="B38" s="26">
        <v>909760</v>
      </c>
      <c r="C38" s="6"/>
      <c r="D38" s="8">
        <v>0</v>
      </c>
      <c r="E38" s="4"/>
      <c r="F38" s="3">
        <f>+D38/B38</f>
        <v>0</v>
      </c>
      <c r="G38" s="4"/>
      <c r="H38" s="8">
        <v>0</v>
      </c>
      <c r="I38" s="4"/>
      <c r="J38" s="3">
        <v>0</v>
      </c>
      <c r="K38" s="11"/>
      <c r="L38" s="11"/>
    </row>
    <row r="39" spans="1:12" s="49" customFormat="1" ht="17.25" hidden="1" x14ac:dyDescent="0.4">
      <c r="A39" s="4" t="s">
        <v>201</v>
      </c>
      <c r="B39" s="26">
        <v>0</v>
      </c>
      <c r="C39" s="26"/>
      <c r="D39" s="8">
        <v>0</v>
      </c>
      <c r="E39" s="35"/>
      <c r="F39" s="47">
        <v>0</v>
      </c>
      <c r="G39" s="35"/>
      <c r="H39" s="8">
        <v>0</v>
      </c>
      <c r="I39" s="35"/>
      <c r="J39" s="3">
        <v>0</v>
      </c>
      <c r="K39" s="48"/>
      <c r="L39" s="48"/>
    </row>
    <row r="40" spans="1:12" s="1" customFormat="1" ht="16.5" x14ac:dyDescent="0.35">
      <c r="A40" s="56" t="s">
        <v>55</v>
      </c>
      <c r="B40" s="26">
        <f>SUM(B37:B38)</f>
        <v>3049760</v>
      </c>
      <c r="C40" s="6"/>
      <c r="D40" s="8">
        <f>SUM(D37:D39)</f>
        <v>0</v>
      </c>
      <c r="E40" s="4"/>
      <c r="F40" s="3">
        <f>+D40/B40</f>
        <v>0</v>
      </c>
      <c r="G40" s="4"/>
      <c r="H40" s="8">
        <f>SUM(H37:H39)</f>
        <v>0</v>
      </c>
      <c r="I40" s="4"/>
      <c r="J40" s="3">
        <v>0</v>
      </c>
      <c r="K40" s="11"/>
      <c r="L40" s="11"/>
    </row>
    <row r="41" spans="1:12" s="1" customFormat="1" x14ac:dyDescent="0.25">
      <c r="A41" s="4"/>
      <c r="B41" s="6"/>
      <c r="C41" s="6"/>
      <c r="D41" s="5"/>
      <c r="E41" s="4"/>
      <c r="F41" s="3"/>
      <c r="G41" s="4"/>
      <c r="H41" s="5"/>
      <c r="I41" s="4"/>
      <c r="J41" s="3"/>
      <c r="K41" s="11"/>
      <c r="L41" s="11"/>
    </row>
    <row r="42" spans="1:12" s="1" customFormat="1" x14ac:dyDescent="0.25">
      <c r="A42" s="4" t="s">
        <v>65</v>
      </c>
      <c r="B42" s="6"/>
      <c r="C42" s="6"/>
      <c r="D42" s="5"/>
      <c r="E42" s="4"/>
      <c r="F42" s="3"/>
      <c r="G42" s="4"/>
      <c r="H42" s="5"/>
      <c r="I42" s="4"/>
      <c r="J42" s="3"/>
      <c r="K42" s="11"/>
      <c r="L42" s="11"/>
    </row>
    <row r="43" spans="1:12" s="1" customFormat="1" ht="16.5" x14ac:dyDescent="0.35">
      <c r="A43" s="4" t="s">
        <v>66</v>
      </c>
      <c r="B43" s="26">
        <v>200000</v>
      </c>
      <c r="C43" s="6"/>
      <c r="D43" s="8">
        <v>0</v>
      </c>
      <c r="E43" s="4"/>
      <c r="F43" s="3">
        <v>0</v>
      </c>
      <c r="G43" s="4"/>
      <c r="H43" s="8">
        <v>0</v>
      </c>
      <c r="I43" s="4"/>
      <c r="J43" s="3">
        <v>0</v>
      </c>
      <c r="K43" s="11"/>
      <c r="L43" s="11"/>
    </row>
    <row r="44" spans="1:12" s="1" customFormat="1" hidden="1" x14ac:dyDescent="0.25">
      <c r="A44" s="4" t="s">
        <v>67</v>
      </c>
      <c r="B44" s="27">
        <v>0</v>
      </c>
      <c r="C44" s="6"/>
      <c r="D44" s="33">
        <v>0</v>
      </c>
      <c r="E44" s="4"/>
      <c r="F44" s="3">
        <v>0</v>
      </c>
      <c r="G44" s="4"/>
      <c r="H44" s="33">
        <v>0</v>
      </c>
      <c r="I44" s="4"/>
      <c r="J44" s="3">
        <v>0</v>
      </c>
      <c r="K44" s="11"/>
      <c r="L44" s="11"/>
    </row>
    <row r="45" spans="1:12" s="1" customFormat="1" ht="16.5" x14ac:dyDescent="0.35">
      <c r="A45" s="56" t="s">
        <v>55</v>
      </c>
      <c r="B45" s="26">
        <f>SUM(B43:B44)</f>
        <v>200000</v>
      </c>
      <c r="C45" s="6"/>
      <c r="D45" s="8">
        <f>SUM(D43:D44)</f>
        <v>0</v>
      </c>
      <c r="E45" s="4"/>
      <c r="F45" s="3">
        <v>0</v>
      </c>
      <c r="G45" s="26">
        <f>SUM(G43:G44)</f>
        <v>0</v>
      </c>
      <c r="H45" s="8">
        <f>SUM(H43:H44)</f>
        <v>0</v>
      </c>
      <c r="I45" s="4"/>
      <c r="J45" s="3">
        <v>0</v>
      </c>
      <c r="K45" s="11"/>
      <c r="L45" s="11"/>
    </row>
    <row r="46" spans="1:12" s="2" customFormat="1" x14ac:dyDescent="0.25">
      <c r="A46" s="4"/>
      <c r="B46" s="6"/>
      <c r="C46" s="6"/>
      <c r="D46" s="5"/>
      <c r="E46" s="4"/>
      <c r="F46" s="88"/>
      <c r="G46" s="4"/>
      <c r="H46" s="5"/>
      <c r="I46" s="4"/>
      <c r="J46" s="3"/>
      <c r="K46" s="11"/>
      <c r="L46" s="4"/>
    </row>
    <row r="47" spans="1:12" s="2" customFormat="1" ht="16.5" x14ac:dyDescent="0.35">
      <c r="A47" s="4" t="s">
        <v>396</v>
      </c>
      <c r="B47" s="34">
        <f>+B34-B40+B45</f>
        <v>0</v>
      </c>
      <c r="C47" s="6"/>
      <c r="D47" s="9">
        <f>+D34-D40+D45</f>
        <v>1481815.45</v>
      </c>
      <c r="E47" s="4"/>
      <c r="F47" s="3"/>
      <c r="G47" s="4"/>
      <c r="H47" s="89">
        <f>+H34-H40+H45</f>
        <v>1513486.87</v>
      </c>
      <c r="I47" s="4"/>
      <c r="J47" s="3"/>
      <c r="K47" s="11"/>
      <c r="L47" s="4"/>
    </row>
    <row r="48" spans="1:12" s="2" customFormat="1" x14ac:dyDescent="0.25">
      <c r="A48" s="4"/>
      <c r="B48" s="6"/>
      <c r="C48" s="6"/>
      <c r="D48" s="5"/>
      <c r="E48" s="4"/>
      <c r="F48" s="4"/>
      <c r="G48" s="4"/>
      <c r="H48" s="5"/>
      <c r="I48" s="4"/>
      <c r="J48" s="4"/>
      <c r="K48" s="11"/>
      <c r="L48" s="4"/>
    </row>
    <row r="49" spans="1:12" s="2" customFormat="1" x14ac:dyDescent="0.25">
      <c r="A49" s="4"/>
      <c r="B49" s="6"/>
      <c r="C49" s="6"/>
      <c r="D49" s="5"/>
      <c r="E49" s="4"/>
      <c r="F49" s="4"/>
      <c r="G49" s="4"/>
      <c r="H49" s="5"/>
      <c r="I49" s="4"/>
      <c r="J49" s="4"/>
      <c r="K49" s="11"/>
      <c r="L49" s="4"/>
    </row>
    <row r="50" spans="1:12" s="2" customFormat="1" x14ac:dyDescent="0.25">
      <c r="A50" s="4"/>
      <c r="B50" s="6"/>
      <c r="C50" s="6"/>
      <c r="D50" s="5"/>
      <c r="E50" s="4"/>
      <c r="F50" s="4"/>
      <c r="G50" s="4"/>
      <c r="H50" s="5"/>
      <c r="I50" s="4"/>
      <c r="J50" s="4"/>
      <c r="K50" s="11"/>
      <c r="L50" s="4"/>
    </row>
    <row r="51" spans="1:12" s="2" customFormat="1" x14ac:dyDescent="0.25">
      <c r="A51" s="4"/>
      <c r="B51" s="6"/>
      <c r="C51" s="6"/>
      <c r="D51" s="5"/>
      <c r="E51" s="4"/>
      <c r="F51" s="4"/>
      <c r="G51" s="4"/>
      <c r="H51" s="5"/>
      <c r="I51" s="4"/>
      <c r="J51" s="4"/>
      <c r="K51" s="11"/>
      <c r="L51" s="4"/>
    </row>
    <row r="52" spans="1:12" s="2" customFormat="1" x14ac:dyDescent="0.25">
      <c r="A52" s="4"/>
      <c r="B52" s="6"/>
      <c r="C52" s="6"/>
      <c r="D52" s="5"/>
      <c r="E52" s="4"/>
      <c r="F52" s="4"/>
      <c r="G52" s="4"/>
      <c r="H52" s="5"/>
      <c r="I52" s="4"/>
      <c r="J52" s="4"/>
      <c r="K52" s="11"/>
      <c r="L52" s="4"/>
    </row>
    <row r="53" spans="1:12" s="2" customFormat="1" x14ac:dyDescent="0.25">
      <c r="A53" s="4"/>
      <c r="B53" s="6"/>
      <c r="C53" s="6"/>
      <c r="D53" s="5"/>
      <c r="E53" s="4"/>
      <c r="F53" s="4"/>
      <c r="G53" s="4"/>
      <c r="H53" s="5"/>
      <c r="I53" s="4"/>
      <c r="J53" s="4"/>
      <c r="K53" s="11"/>
      <c r="L53" s="4"/>
    </row>
    <row r="54" spans="1:12" s="2" customFormat="1" x14ac:dyDescent="0.25">
      <c r="A54" s="4"/>
      <c r="B54" s="6"/>
      <c r="C54" s="6"/>
      <c r="D54" s="5"/>
      <c r="E54" s="4"/>
      <c r="F54" s="4"/>
      <c r="G54" s="4"/>
      <c r="H54" s="5"/>
      <c r="I54" s="4"/>
      <c r="J54" s="4"/>
      <c r="K54" s="11"/>
      <c r="L54" s="4"/>
    </row>
    <row r="55" spans="1:12" s="2" customFormat="1" x14ac:dyDescent="0.25">
      <c r="A55" s="4"/>
      <c r="B55" s="6"/>
      <c r="C55" s="6"/>
      <c r="D55" s="5"/>
      <c r="E55" s="4"/>
      <c r="F55" s="4"/>
      <c r="G55" s="4"/>
      <c r="H55" s="5"/>
      <c r="I55" s="4"/>
      <c r="J55" s="4"/>
      <c r="K55" s="11"/>
      <c r="L55" s="4"/>
    </row>
    <row r="56" spans="1:12" s="2" customFormat="1" x14ac:dyDescent="0.25">
      <c r="A56" s="4"/>
      <c r="B56" s="6"/>
      <c r="C56" s="6"/>
      <c r="D56" s="5"/>
      <c r="E56" s="4"/>
      <c r="F56" s="4"/>
      <c r="G56" s="4"/>
      <c r="H56" s="5"/>
      <c r="I56" s="4"/>
      <c r="J56" s="4"/>
      <c r="K56" s="11"/>
      <c r="L56" s="4"/>
    </row>
    <row r="57" spans="1:12" s="2" customFormat="1" x14ac:dyDescent="0.25">
      <c r="A57" s="4"/>
      <c r="B57" s="6"/>
      <c r="C57" s="6"/>
      <c r="D57" s="5"/>
      <c r="E57" s="4"/>
      <c r="F57" s="4"/>
      <c r="G57" s="4"/>
      <c r="H57" s="5"/>
      <c r="I57" s="4"/>
      <c r="J57" s="4"/>
      <c r="K57" s="11"/>
      <c r="L57" s="4"/>
    </row>
    <row r="58" spans="1:12" s="2" customFormat="1" x14ac:dyDescent="0.25">
      <c r="A58" s="4"/>
      <c r="B58" s="6"/>
      <c r="C58" s="6"/>
      <c r="D58" s="5"/>
      <c r="E58" s="4"/>
      <c r="F58" s="4"/>
      <c r="G58" s="4"/>
      <c r="H58" s="5"/>
      <c r="I58" s="4"/>
      <c r="J58" s="4"/>
      <c r="K58" s="11"/>
      <c r="L58" s="4"/>
    </row>
    <row r="59" spans="1:12" s="2" customFormat="1" x14ac:dyDescent="0.25">
      <c r="A59" s="4"/>
      <c r="B59" s="6"/>
      <c r="C59" s="6"/>
      <c r="D59" s="5"/>
      <c r="E59" s="4"/>
      <c r="F59" s="4"/>
      <c r="G59" s="4"/>
      <c r="H59" s="5"/>
      <c r="I59" s="4"/>
      <c r="J59" s="4"/>
      <c r="K59" s="11"/>
      <c r="L59" s="4"/>
    </row>
    <row r="60" spans="1:12" s="2" customFormat="1" x14ac:dyDescent="0.25">
      <c r="A60" s="4"/>
      <c r="B60" s="6"/>
      <c r="C60" s="6"/>
      <c r="D60" s="5"/>
      <c r="E60" s="4"/>
      <c r="F60" s="4"/>
      <c r="G60" s="4"/>
      <c r="H60" s="5"/>
      <c r="I60" s="4"/>
      <c r="J60" s="4"/>
      <c r="K60" s="11"/>
      <c r="L60" s="4"/>
    </row>
    <row r="61" spans="1:12" s="2" customFormat="1" x14ac:dyDescent="0.25">
      <c r="A61" s="4"/>
      <c r="B61" s="6"/>
      <c r="C61" s="6"/>
      <c r="D61" s="5"/>
      <c r="E61" s="4"/>
      <c r="F61" s="4"/>
      <c r="G61" s="4"/>
      <c r="H61" s="5"/>
      <c r="I61" s="4"/>
      <c r="J61" s="4"/>
      <c r="K61" s="11"/>
      <c r="L61" s="4"/>
    </row>
    <row r="62" spans="1:12" s="2" customFormat="1" x14ac:dyDescent="0.25">
      <c r="A62" s="4"/>
      <c r="B62" s="6"/>
      <c r="C62" s="6"/>
      <c r="D62" s="5"/>
      <c r="E62" s="4"/>
      <c r="F62" s="4"/>
      <c r="G62" s="4"/>
      <c r="H62" s="5"/>
      <c r="I62" s="4"/>
      <c r="J62" s="4"/>
      <c r="K62" s="11"/>
      <c r="L62" s="4"/>
    </row>
    <row r="63" spans="1:12" s="2" customFormat="1" x14ac:dyDescent="0.25">
      <c r="A63" s="4"/>
      <c r="B63" s="6"/>
      <c r="C63" s="6"/>
      <c r="D63" s="5"/>
      <c r="E63" s="4"/>
      <c r="F63" s="4"/>
      <c r="G63" s="4"/>
      <c r="H63" s="5"/>
      <c r="I63" s="4"/>
      <c r="J63" s="4"/>
      <c r="K63" s="11"/>
      <c r="L63" s="4"/>
    </row>
    <row r="64" spans="1:12" s="2" customFormat="1" x14ac:dyDescent="0.25">
      <c r="A64" s="4"/>
      <c r="B64" s="6"/>
      <c r="C64" s="6"/>
      <c r="D64" s="5"/>
      <c r="E64" s="4"/>
      <c r="F64" s="4"/>
      <c r="G64" s="4"/>
      <c r="H64" s="5"/>
      <c r="I64" s="4"/>
      <c r="J64" s="4"/>
      <c r="K64" s="11"/>
      <c r="L64" s="4"/>
    </row>
  </sheetData>
  <mergeCells count="3">
    <mergeCell ref="A1:J1"/>
    <mergeCell ref="A2:J2"/>
    <mergeCell ref="A3:J3"/>
  </mergeCells>
  <pageMargins left="0.5" right="0.5" top="0.5" bottom="0.5" header="0.3" footer="0.3"/>
  <pageSetup scale="98" firstPageNumber="16" orientation="portrait" useFirstPageNumber="1" r:id="rId1"/>
  <headerFooter>
    <oddFooter>&amp;CPage &amp;P of 21</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35AAE8-BB83-4628-8829-156FE7107780}">
  <sheetPr>
    <tabColor rgb="FF92D050"/>
  </sheetPr>
  <dimension ref="A1:J68"/>
  <sheetViews>
    <sheetView topLeftCell="A14" zoomScaleNormal="100" workbookViewId="0">
      <selection activeCell="F84" sqref="F84"/>
    </sheetView>
  </sheetViews>
  <sheetFormatPr defaultRowHeight="15" x14ac:dyDescent="0.25"/>
  <cols>
    <col min="1" max="1" width="37" style="102" customWidth="1"/>
    <col min="2" max="2" width="13.7109375" style="103" customWidth="1"/>
    <col min="3" max="3" width="0.85546875" style="102" customWidth="1"/>
    <col min="4" max="4" width="13.7109375" style="103" bestFit="1" customWidth="1"/>
    <col min="5" max="5" width="0.85546875" style="103" customWidth="1"/>
    <col min="6" max="6" width="13.7109375" style="103" customWidth="1"/>
    <col min="7" max="7" width="0.85546875" style="102" customWidth="1"/>
    <col min="8" max="8" width="13.7109375" style="103" customWidth="1"/>
    <col min="9" max="9" width="0.85546875" style="102" customWidth="1"/>
    <col min="10" max="10" width="36.5703125" style="102" customWidth="1"/>
    <col min="11" max="16384" width="9.140625" style="101"/>
  </cols>
  <sheetData>
    <row r="1" spans="1:10" x14ac:dyDescent="0.25">
      <c r="A1" s="138" t="s">
        <v>0</v>
      </c>
      <c r="B1" s="138"/>
      <c r="C1" s="138"/>
      <c r="D1" s="138"/>
      <c r="E1" s="138"/>
      <c r="F1" s="138"/>
      <c r="G1" s="138"/>
      <c r="H1" s="138"/>
      <c r="I1" s="138"/>
    </row>
    <row r="2" spans="1:10" x14ac:dyDescent="0.25">
      <c r="A2" s="138" t="s">
        <v>220</v>
      </c>
      <c r="B2" s="138"/>
      <c r="C2" s="138"/>
      <c r="D2" s="138"/>
      <c r="E2" s="138"/>
      <c r="F2" s="138"/>
      <c r="G2" s="138"/>
      <c r="H2" s="138"/>
      <c r="I2" s="138"/>
    </row>
    <row r="3" spans="1:10" x14ac:dyDescent="0.25">
      <c r="A3" s="139" t="str">
        <f>+'Revenues, Expenditures, Changes'!A3:J3</f>
        <v>January 31, 2024</v>
      </c>
      <c r="B3" s="139"/>
      <c r="C3" s="139"/>
      <c r="D3" s="139"/>
      <c r="E3" s="139"/>
      <c r="F3" s="139"/>
      <c r="G3" s="139"/>
      <c r="H3" s="139"/>
      <c r="I3" s="139"/>
    </row>
    <row r="4" spans="1:10" ht="3.95" customHeight="1" x14ac:dyDescent="0.25"/>
    <row r="5" spans="1:10" x14ac:dyDescent="0.25">
      <c r="A5" s="102" t="s">
        <v>198</v>
      </c>
    </row>
    <row r="6" spans="1:10" s="106" customFormat="1" x14ac:dyDescent="0.25">
      <c r="A6" s="102"/>
      <c r="B6" s="117"/>
      <c r="C6" s="109"/>
      <c r="D6" s="117" t="s">
        <v>218</v>
      </c>
      <c r="E6" s="117"/>
      <c r="F6" s="117" t="s">
        <v>258</v>
      </c>
      <c r="G6" s="109"/>
      <c r="H6" s="117"/>
      <c r="I6" s="109"/>
      <c r="J6" s="102"/>
    </row>
    <row r="7" spans="1:10" s="106" customFormat="1" x14ac:dyDescent="0.25">
      <c r="A7" s="102"/>
      <c r="B7" s="117" t="s">
        <v>90</v>
      </c>
      <c r="C7" s="109"/>
      <c r="D7" s="117" t="s">
        <v>33</v>
      </c>
      <c r="E7" s="117"/>
      <c r="F7" s="117" t="s">
        <v>33</v>
      </c>
      <c r="G7" s="109"/>
      <c r="H7" s="117" t="s">
        <v>32</v>
      </c>
      <c r="I7" s="109"/>
      <c r="J7" s="102"/>
    </row>
    <row r="8" spans="1:10" s="106" customFormat="1" x14ac:dyDescent="0.25">
      <c r="A8" s="102"/>
      <c r="B8" s="116" t="s">
        <v>33</v>
      </c>
      <c r="C8" s="109"/>
      <c r="D8" s="118" t="s">
        <v>219</v>
      </c>
      <c r="E8" s="117"/>
      <c r="F8" s="116" t="s">
        <v>219</v>
      </c>
      <c r="G8" s="109"/>
      <c r="H8" s="116" t="s">
        <v>33</v>
      </c>
      <c r="I8" s="109"/>
      <c r="J8" s="102"/>
    </row>
    <row r="9" spans="1:10" s="106" customFormat="1" x14ac:dyDescent="0.25">
      <c r="A9" s="102" t="s">
        <v>39</v>
      </c>
      <c r="B9" s="103"/>
      <c r="C9" s="102"/>
      <c r="D9" s="103"/>
      <c r="E9" s="103"/>
      <c r="F9" s="103"/>
      <c r="G9" s="102"/>
      <c r="H9" s="103"/>
      <c r="I9" s="102"/>
      <c r="J9" s="102"/>
    </row>
    <row r="10" spans="1:10" s="106" customFormat="1" x14ac:dyDescent="0.25">
      <c r="A10" s="102" t="s">
        <v>40</v>
      </c>
      <c r="B10" s="105">
        <v>5334446</v>
      </c>
      <c r="C10" s="105"/>
      <c r="D10" s="105">
        <v>0</v>
      </c>
      <c r="E10" s="105"/>
      <c r="F10" s="105">
        <v>0</v>
      </c>
      <c r="G10" s="102"/>
      <c r="H10" s="105">
        <f>+B10+F10</f>
        <v>5334446</v>
      </c>
      <c r="I10" s="102"/>
      <c r="J10" s="102"/>
    </row>
    <row r="11" spans="1:10" s="106" customFormat="1" x14ac:dyDescent="0.25">
      <c r="A11" s="102" t="s">
        <v>92</v>
      </c>
      <c r="B11" s="115"/>
      <c r="C11" s="103"/>
      <c r="D11" s="103"/>
      <c r="E11" s="103"/>
      <c r="F11" s="103"/>
      <c r="G11" s="102"/>
      <c r="H11" s="103"/>
      <c r="I11" s="102"/>
      <c r="J11" s="102"/>
    </row>
    <row r="12" spans="1:10" s="106" customFormat="1" x14ac:dyDescent="0.25">
      <c r="A12" s="114" t="s">
        <v>93</v>
      </c>
      <c r="B12" s="103">
        <v>0</v>
      </c>
      <c r="C12" s="103"/>
      <c r="D12" s="103">
        <v>133855</v>
      </c>
      <c r="E12" s="103"/>
      <c r="F12" s="103">
        <v>669276</v>
      </c>
      <c r="G12" s="102"/>
      <c r="H12" s="103">
        <f>+B12+F12</f>
        <v>669276</v>
      </c>
      <c r="I12" s="102"/>
      <c r="J12" s="102"/>
    </row>
    <row r="13" spans="1:10" s="106" customFormat="1" x14ac:dyDescent="0.25">
      <c r="A13" s="114" t="s">
        <v>94</v>
      </c>
      <c r="B13" s="103">
        <v>0</v>
      </c>
      <c r="C13" s="103"/>
      <c r="D13" s="103">
        <v>49966</v>
      </c>
      <c r="E13" s="103"/>
      <c r="F13" s="103">
        <v>250389</v>
      </c>
      <c r="G13" s="102"/>
      <c r="H13" s="103">
        <f>+B13+F13</f>
        <v>250389</v>
      </c>
      <c r="I13" s="102"/>
      <c r="J13" s="102"/>
    </row>
    <row r="14" spans="1:10" s="106" customFormat="1" x14ac:dyDescent="0.25">
      <c r="A14" s="102" t="s">
        <v>48</v>
      </c>
      <c r="B14" s="103"/>
      <c r="C14" s="103"/>
      <c r="D14" s="103"/>
      <c r="E14" s="103"/>
      <c r="F14" s="103"/>
      <c r="G14" s="102"/>
      <c r="H14" s="103"/>
      <c r="I14" s="102"/>
      <c r="J14" s="102"/>
    </row>
    <row r="15" spans="1:10" s="106" customFormat="1" x14ac:dyDescent="0.25">
      <c r="A15" s="114" t="s">
        <v>49</v>
      </c>
      <c r="B15" s="103">
        <v>13741594</v>
      </c>
      <c r="C15" s="103"/>
      <c r="D15" s="103">
        <v>0</v>
      </c>
      <c r="E15" s="103"/>
      <c r="F15" s="103">
        <v>0</v>
      </c>
      <c r="G15" s="102"/>
      <c r="H15" s="103">
        <f>+B15+F15</f>
        <v>13741594</v>
      </c>
      <c r="I15" s="102"/>
      <c r="J15" s="102"/>
    </row>
    <row r="16" spans="1:10" s="106" customFormat="1" hidden="1" x14ac:dyDescent="0.25">
      <c r="A16" s="114" t="s">
        <v>50</v>
      </c>
      <c r="B16" s="103">
        <v>0</v>
      </c>
      <c r="C16" s="103"/>
      <c r="D16" s="103">
        <v>0</v>
      </c>
      <c r="E16" s="103"/>
      <c r="F16" s="103">
        <v>0</v>
      </c>
      <c r="G16" s="102"/>
      <c r="H16" s="103">
        <v>0</v>
      </c>
      <c r="I16" s="102"/>
      <c r="J16" s="102"/>
    </row>
    <row r="17" spans="1:10" s="106" customFormat="1" x14ac:dyDescent="0.25">
      <c r="A17" s="102" t="s">
        <v>41</v>
      </c>
      <c r="B17" s="103"/>
      <c r="C17" s="103"/>
      <c r="D17" s="103"/>
      <c r="E17" s="103"/>
      <c r="F17" s="103"/>
      <c r="G17" s="102"/>
      <c r="H17" s="103"/>
      <c r="I17" s="102"/>
      <c r="J17" s="102"/>
    </row>
    <row r="18" spans="1:10" s="106" customFormat="1" x14ac:dyDescent="0.25">
      <c r="A18" s="114" t="s">
        <v>42</v>
      </c>
      <c r="B18" s="103">
        <f>1599976+126720+1196059+161568+69172+1122622</f>
        <v>4276117</v>
      </c>
      <c r="C18" s="103"/>
      <c r="D18" s="103">
        <v>0</v>
      </c>
      <c r="E18" s="103"/>
      <c r="F18" s="103">
        <v>0</v>
      </c>
      <c r="G18" s="102"/>
      <c r="H18" s="103">
        <f>+B18+F18</f>
        <v>4276117</v>
      </c>
      <c r="I18" s="102"/>
      <c r="J18" s="102"/>
    </row>
    <row r="19" spans="1:10" s="106" customFormat="1" x14ac:dyDescent="0.25">
      <c r="A19" s="114" t="s">
        <v>43</v>
      </c>
      <c r="B19" s="103">
        <f>515915+196345+215000+35000+122400+496200+10955</f>
        <v>1591815</v>
      </c>
      <c r="C19" s="103"/>
      <c r="D19" s="103">
        <v>0</v>
      </c>
      <c r="E19" s="103"/>
      <c r="F19" s="103">
        <v>0</v>
      </c>
      <c r="G19" s="102"/>
      <c r="H19" s="103">
        <f>+B19+F19</f>
        <v>1591815</v>
      </c>
      <c r="I19" s="102"/>
      <c r="J19" s="102"/>
    </row>
    <row r="20" spans="1:10" s="106" customFormat="1" x14ac:dyDescent="0.25">
      <c r="A20" s="114" t="s">
        <v>75</v>
      </c>
      <c r="B20" s="103">
        <v>-220000</v>
      </c>
      <c r="C20" s="103"/>
      <c r="D20" s="103">
        <v>0</v>
      </c>
      <c r="E20" s="103"/>
      <c r="F20" s="103">
        <v>0</v>
      </c>
      <c r="G20" s="102"/>
      <c r="H20" s="103">
        <f>+B20+F20</f>
        <v>-220000</v>
      </c>
      <c r="I20" s="102"/>
      <c r="J20" s="102"/>
    </row>
    <row r="21" spans="1:10" s="106" customFormat="1" x14ac:dyDescent="0.25">
      <c r="A21" s="102" t="s">
        <v>44</v>
      </c>
      <c r="B21" s="103"/>
      <c r="C21" s="103"/>
      <c r="D21" s="103"/>
      <c r="E21" s="103"/>
      <c r="F21" s="103"/>
      <c r="G21" s="102"/>
      <c r="H21" s="103"/>
      <c r="I21" s="102"/>
      <c r="J21" s="102"/>
    </row>
    <row r="22" spans="1:10" s="106" customFormat="1" x14ac:dyDescent="0.25">
      <c r="A22" s="114" t="s">
        <v>42</v>
      </c>
      <c r="B22" s="103">
        <v>4985352</v>
      </c>
      <c r="C22" s="103"/>
      <c r="D22" s="103">
        <v>0</v>
      </c>
      <c r="E22" s="103"/>
      <c r="F22" s="103">
        <v>0</v>
      </c>
      <c r="G22" s="102"/>
      <c r="H22" s="103">
        <f>+B22+F22</f>
        <v>4985352</v>
      </c>
      <c r="I22" s="102"/>
      <c r="J22" s="102"/>
    </row>
    <row r="23" spans="1:10" s="106" customFormat="1" hidden="1" x14ac:dyDescent="0.25">
      <c r="A23" s="114" t="s">
        <v>43</v>
      </c>
      <c r="B23" s="103">
        <v>0</v>
      </c>
      <c r="C23" s="103"/>
      <c r="D23" s="103">
        <v>0</v>
      </c>
      <c r="E23" s="103"/>
      <c r="F23" s="103">
        <v>0</v>
      </c>
      <c r="G23" s="102"/>
      <c r="H23" s="103">
        <v>0</v>
      </c>
      <c r="I23" s="102"/>
      <c r="J23" s="102"/>
    </row>
    <row r="24" spans="1:10" s="106" customFormat="1" x14ac:dyDescent="0.25">
      <c r="A24" s="102" t="s">
        <v>45</v>
      </c>
      <c r="B24" s="103"/>
      <c r="C24" s="103"/>
      <c r="D24" s="103"/>
      <c r="E24" s="103"/>
      <c r="F24" s="103"/>
      <c r="G24" s="102"/>
      <c r="H24" s="103"/>
      <c r="I24" s="102"/>
      <c r="J24" s="102"/>
    </row>
    <row r="25" spans="1:10" s="106" customFormat="1" x14ac:dyDescent="0.25">
      <c r="A25" s="114" t="s">
        <v>42</v>
      </c>
      <c r="B25" s="103">
        <v>-300000</v>
      </c>
      <c r="C25" s="103"/>
      <c r="D25" s="103">
        <v>0</v>
      </c>
      <c r="E25" s="103"/>
      <c r="F25" s="103">
        <v>0</v>
      </c>
      <c r="G25" s="102"/>
      <c r="H25" s="103">
        <f>+B25+F25</f>
        <v>-300000</v>
      </c>
      <c r="I25" s="102"/>
      <c r="J25" s="102"/>
    </row>
    <row r="26" spans="1:10" s="106" customFormat="1" hidden="1" x14ac:dyDescent="0.25">
      <c r="A26" s="114" t="s">
        <v>43</v>
      </c>
      <c r="B26" s="103">
        <v>0</v>
      </c>
      <c r="C26" s="103"/>
      <c r="D26" s="103">
        <v>0</v>
      </c>
      <c r="E26" s="103"/>
      <c r="F26" s="103">
        <v>0</v>
      </c>
      <c r="G26" s="102"/>
      <c r="H26" s="103">
        <f>+B26+F26</f>
        <v>0</v>
      </c>
      <c r="I26" s="102"/>
      <c r="J26" s="102"/>
    </row>
    <row r="27" spans="1:10" s="106" customFormat="1" x14ac:dyDescent="0.25">
      <c r="A27" s="102" t="s">
        <v>46</v>
      </c>
      <c r="B27" s="103">
        <v>433162</v>
      </c>
      <c r="C27" s="103"/>
      <c r="D27" s="103">
        <v>0</v>
      </c>
      <c r="E27" s="103"/>
      <c r="F27" s="103">
        <v>0</v>
      </c>
      <c r="G27" s="102"/>
      <c r="H27" s="103">
        <f>+B27+F27</f>
        <v>433162</v>
      </c>
      <c r="I27" s="102"/>
      <c r="J27" s="102"/>
    </row>
    <row r="28" spans="1:10" s="106" customFormat="1" x14ac:dyDescent="0.25">
      <c r="A28" s="102" t="s">
        <v>47</v>
      </c>
      <c r="B28" s="103">
        <v>800000</v>
      </c>
      <c r="C28" s="103"/>
      <c r="D28" s="103">
        <v>0</v>
      </c>
      <c r="E28" s="103"/>
      <c r="F28" s="103">
        <v>0</v>
      </c>
      <c r="G28" s="102"/>
      <c r="H28" s="103">
        <f>+B28+F28</f>
        <v>800000</v>
      </c>
      <c r="I28" s="102"/>
      <c r="J28" s="102"/>
    </row>
    <row r="29" spans="1:10" s="106" customFormat="1" hidden="1" x14ac:dyDescent="0.25">
      <c r="A29" s="102" t="s">
        <v>64</v>
      </c>
      <c r="B29" s="103">
        <v>0</v>
      </c>
      <c r="C29" s="103"/>
      <c r="D29" s="103">
        <v>0</v>
      </c>
      <c r="E29" s="103"/>
      <c r="F29" s="103">
        <v>0</v>
      </c>
      <c r="G29" s="102"/>
      <c r="H29" s="103">
        <v>0</v>
      </c>
      <c r="I29" s="102"/>
      <c r="J29" s="102"/>
    </row>
    <row r="30" spans="1:10" s="106" customFormat="1" x14ac:dyDescent="0.25">
      <c r="A30" s="102" t="s">
        <v>74</v>
      </c>
      <c r="B30" s="103">
        <f>350+45000+1000+5000+35000+7500+15000+5000</f>
        <v>113850</v>
      </c>
      <c r="C30" s="103"/>
      <c r="D30" s="103">
        <v>0</v>
      </c>
      <c r="E30" s="103"/>
      <c r="F30" s="103">
        <v>0</v>
      </c>
      <c r="G30" s="102"/>
      <c r="H30" s="103">
        <f>+B30+F30</f>
        <v>113850</v>
      </c>
      <c r="I30" s="102"/>
      <c r="J30" s="102"/>
    </row>
    <row r="31" spans="1:10" s="106" customFormat="1" hidden="1" x14ac:dyDescent="0.25">
      <c r="A31" s="102" t="s">
        <v>63</v>
      </c>
      <c r="B31" s="103">
        <v>0</v>
      </c>
      <c r="C31" s="103"/>
      <c r="D31" s="103">
        <v>0</v>
      </c>
      <c r="E31" s="103"/>
      <c r="F31" s="103">
        <v>0</v>
      </c>
      <c r="G31" s="102"/>
      <c r="H31" s="103">
        <f>+B31+F31</f>
        <v>0</v>
      </c>
      <c r="I31" s="102"/>
      <c r="J31" s="102"/>
    </row>
    <row r="32" spans="1:10" s="106" customFormat="1" x14ac:dyDescent="0.25">
      <c r="A32" s="102" t="s">
        <v>51</v>
      </c>
      <c r="B32" s="103"/>
      <c r="C32" s="103"/>
      <c r="D32" s="103"/>
      <c r="E32" s="103"/>
      <c r="F32" s="103"/>
      <c r="G32" s="102"/>
      <c r="H32" s="103"/>
      <c r="I32" s="102"/>
      <c r="J32" s="102"/>
    </row>
    <row r="33" spans="1:10" s="106" customFormat="1" hidden="1" x14ac:dyDescent="0.25">
      <c r="A33" s="114" t="s">
        <v>53</v>
      </c>
      <c r="B33" s="103">
        <v>0</v>
      </c>
      <c r="C33" s="103"/>
      <c r="D33" s="103">
        <v>0</v>
      </c>
      <c r="E33" s="103"/>
      <c r="F33" s="103">
        <v>0</v>
      </c>
      <c r="G33" s="102"/>
      <c r="H33" s="103">
        <f>+B33+F33</f>
        <v>0</v>
      </c>
      <c r="I33" s="102"/>
      <c r="J33" s="102"/>
    </row>
    <row r="34" spans="1:10" s="106" customFormat="1" hidden="1" x14ac:dyDescent="0.25">
      <c r="A34" s="114" t="s">
        <v>52</v>
      </c>
      <c r="B34" s="103">
        <v>0</v>
      </c>
      <c r="C34" s="103"/>
      <c r="D34" s="103">
        <v>0</v>
      </c>
      <c r="E34" s="103"/>
      <c r="F34" s="103">
        <v>0</v>
      </c>
      <c r="G34" s="102"/>
      <c r="H34" s="103">
        <f>+B34+F34</f>
        <v>0</v>
      </c>
      <c r="I34" s="102"/>
      <c r="J34" s="102"/>
    </row>
    <row r="35" spans="1:10" s="106" customFormat="1" ht="16.5" x14ac:dyDescent="0.35">
      <c r="A35" s="114" t="s">
        <v>54</v>
      </c>
      <c r="B35" s="113">
        <v>99663</v>
      </c>
      <c r="C35" s="103"/>
      <c r="D35" s="113">
        <v>0</v>
      </c>
      <c r="E35" s="103"/>
      <c r="F35" s="107">
        <v>265358</v>
      </c>
      <c r="G35" s="102"/>
      <c r="H35" s="107">
        <f>+B35+F35</f>
        <v>365021</v>
      </c>
      <c r="I35" s="102"/>
      <c r="J35" s="102"/>
    </row>
    <row r="36" spans="1:10" s="106" customFormat="1" ht="16.5" x14ac:dyDescent="0.35">
      <c r="A36" s="109" t="s">
        <v>55</v>
      </c>
      <c r="B36" s="111">
        <f>SUM(B10:B35)</f>
        <v>30855999</v>
      </c>
      <c r="C36" s="111"/>
      <c r="D36" s="111">
        <f>SUM(D10:D35)</f>
        <v>183821</v>
      </c>
      <c r="E36" s="111"/>
      <c r="F36" s="111">
        <f>SUM(F10:F35)</f>
        <v>1185023</v>
      </c>
      <c r="G36" s="112"/>
      <c r="H36" s="111">
        <f>SUM(H10:H35)</f>
        <v>32041022</v>
      </c>
      <c r="I36" s="102"/>
      <c r="J36" s="102"/>
    </row>
    <row r="37" spans="1:10" s="106" customFormat="1" ht="3.95" customHeight="1" x14ac:dyDescent="0.25">
      <c r="A37" s="102"/>
      <c r="B37" s="103"/>
      <c r="C37" s="103"/>
      <c r="D37" s="103"/>
      <c r="E37" s="103"/>
      <c r="F37" s="103"/>
      <c r="G37" s="102"/>
      <c r="H37" s="103"/>
      <c r="I37" s="102"/>
      <c r="J37" s="102"/>
    </row>
    <row r="38" spans="1:10" s="106" customFormat="1" x14ac:dyDescent="0.25">
      <c r="A38" s="102" t="s">
        <v>56</v>
      </c>
      <c r="B38" s="103"/>
      <c r="C38" s="103"/>
      <c r="D38" s="103"/>
      <c r="E38" s="103"/>
      <c r="F38" s="103"/>
      <c r="G38" s="102"/>
      <c r="H38" s="103"/>
      <c r="I38" s="102"/>
      <c r="J38" s="102"/>
    </row>
    <row r="39" spans="1:10" s="106" customFormat="1" x14ac:dyDescent="0.25">
      <c r="A39" s="102" t="s">
        <v>57</v>
      </c>
      <c r="B39" s="103">
        <v>9611900</v>
      </c>
      <c r="C39" s="103"/>
      <c r="D39" s="103">
        <v>65161</v>
      </c>
      <c r="E39" s="103"/>
      <c r="F39" s="103">
        <v>1932857</v>
      </c>
      <c r="G39" s="102"/>
      <c r="H39" s="103">
        <f t="shared" ref="H39:H47" si="0">+B39+F39</f>
        <v>11544757</v>
      </c>
      <c r="I39" s="102"/>
      <c r="J39" s="102"/>
    </row>
    <row r="40" spans="1:10" s="106" customFormat="1" x14ac:dyDescent="0.25">
      <c r="A40" s="102" t="s">
        <v>58</v>
      </c>
      <c r="B40" s="103">
        <v>513009</v>
      </c>
      <c r="C40" s="103"/>
      <c r="D40" s="103">
        <v>0</v>
      </c>
      <c r="E40" s="103"/>
      <c r="F40" s="103">
        <v>3202</v>
      </c>
      <c r="G40" s="102"/>
      <c r="H40" s="103">
        <f t="shared" si="0"/>
        <v>516211</v>
      </c>
      <c r="I40" s="102"/>
      <c r="J40" s="102"/>
    </row>
    <row r="41" spans="1:10" s="106" customFormat="1" x14ac:dyDescent="0.25">
      <c r="A41" s="102" t="s">
        <v>59</v>
      </c>
      <c r="B41" s="103">
        <v>2883205</v>
      </c>
      <c r="C41" s="103"/>
      <c r="D41" s="103">
        <v>16623</v>
      </c>
      <c r="E41" s="103"/>
      <c r="F41" s="103">
        <v>457325</v>
      </c>
      <c r="G41" s="102"/>
      <c r="H41" s="103">
        <f t="shared" si="0"/>
        <v>3340530</v>
      </c>
      <c r="I41" s="102"/>
      <c r="J41" s="102"/>
    </row>
    <row r="42" spans="1:10" s="106" customFormat="1" x14ac:dyDescent="0.25">
      <c r="A42" s="102" t="s">
        <v>60</v>
      </c>
      <c r="B42" s="103">
        <v>2162465</v>
      </c>
      <c r="C42" s="103"/>
      <c r="D42" s="103">
        <v>15303</v>
      </c>
      <c r="E42" s="103"/>
      <c r="F42" s="103">
        <v>415207</v>
      </c>
      <c r="G42" s="102"/>
      <c r="H42" s="103">
        <f t="shared" si="0"/>
        <v>2577672</v>
      </c>
      <c r="I42" s="102"/>
      <c r="J42" s="102"/>
    </row>
    <row r="43" spans="1:10" s="106" customFormat="1" x14ac:dyDescent="0.25">
      <c r="A43" s="102" t="s">
        <v>61</v>
      </c>
      <c r="B43" s="103">
        <v>5986423</v>
      </c>
      <c r="C43" s="103"/>
      <c r="D43" s="103">
        <v>36830</v>
      </c>
      <c r="E43" s="103"/>
      <c r="F43" s="103">
        <v>792354</v>
      </c>
      <c r="G43" s="102"/>
      <c r="H43" s="103">
        <f t="shared" si="0"/>
        <v>6778777</v>
      </c>
      <c r="I43" s="102"/>
      <c r="J43" s="102"/>
    </row>
    <row r="44" spans="1:10" s="106" customFormat="1" x14ac:dyDescent="0.25">
      <c r="A44" s="102" t="s">
        <v>62</v>
      </c>
      <c r="B44" s="103">
        <v>4186776</v>
      </c>
      <c r="C44" s="103"/>
      <c r="D44" s="103">
        <v>0</v>
      </c>
      <c r="E44" s="103"/>
      <c r="F44" s="103">
        <v>649086</v>
      </c>
      <c r="G44" s="102"/>
      <c r="H44" s="103">
        <f t="shared" si="0"/>
        <v>4835862</v>
      </c>
      <c r="I44" s="102"/>
      <c r="J44" s="102"/>
    </row>
    <row r="45" spans="1:10" s="106" customFormat="1" x14ac:dyDescent="0.25">
      <c r="A45" s="102" t="s">
        <v>63</v>
      </c>
      <c r="B45" s="103">
        <v>158000</v>
      </c>
      <c r="C45" s="103"/>
      <c r="D45" s="103">
        <v>0</v>
      </c>
      <c r="E45" s="103"/>
      <c r="F45" s="103">
        <v>0</v>
      </c>
      <c r="G45" s="102"/>
      <c r="H45" s="103">
        <f t="shared" si="0"/>
        <v>158000</v>
      </c>
      <c r="I45" s="102"/>
      <c r="J45" s="102"/>
    </row>
    <row r="46" spans="1:10" s="106" customFormat="1" ht="16.5" x14ac:dyDescent="0.35">
      <c r="A46" s="102" t="s">
        <v>217</v>
      </c>
      <c r="B46" s="103">
        <v>4521673</v>
      </c>
      <c r="C46" s="107"/>
      <c r="D46" s="103">
        <v>49904</v>
      </c>
      <c r="E46" s="103"/>
      <c r="F46" s="103">
        <v>-3259732</v>
      </c>
      <c r="G46" s="102"/>
      <c r="H46" s="103">
        <f t="shared" si="0"/>
        <v>1261941</v>
      </c>
      <c r="I46" s="102"/>
      <c r="J46" s="102"/>
    </row>
    <row r="47" spans="1:10" s="106" customFormat="1" ht="16.5" x14ac:dyDescent="0.35">
      <c r="A47" s="102" t="s">
        <v>216</v>
      </c>
      <c r="B47" s="107">
        <v>9051</v>
      </c>
      <c r="C47" s="107"/>
      <c r="D47" s="107">
        <v>0</v>
      </c>
      <c r="E47" s="107"/>
      <c r="F47" s="107">
        <v>0</v>
      </c>
      <c r="G47" s="108"/>
      <c r="H47" s="107">
        <f t="shared" si="0"/>
        <v>9051</v>
      </c>
      <c r="I47" s="102"/>
      <c r="J47" s="102"/>
    </row>
    <row r="48" spans="1:10" s="106" customFormat="1" x14ac:dyDescent="0.25">
      <c r="A48" s="109" t="s">
        <v>55</v>
      </c>
      <c r="B48" s="103">
        <f>SUM(B39:B47)</f>
        <v>30032502</v>
      </c>
      <c r="C48" s="103"/>
      <c r="D48" s="103">
        <f>SUM(D39:D47)</f>
        <v>183821</v>
      </c>
      <c r="E48" s="103"/>
      <c r="F48" s="103">
        <f>SUM(F39:F47)</f>
        <v>990299</v>
      </c>
      <c r="G48" s="102"/>
      <c r="H48" s="103">
        <f>SUM(H39:H47)</f>
        <v>31022801</v>
      </c>
      <c r="I48" s="102"/>
      <c r="J48" s="102"/>
    </row>
    <row r="49" spans="1:10" s="106" customFormat="1" ht="3.95" customHeight="1" x14ac:dyDescent="0.25">
      <c r="A49" s="102"/>
      <c r="B49" s="103"/>
      <c r="C49" s="103"/>
      <c r="D49" s="103"/>
      <c r="E49" s="103"/>
      <c r="F49" s="103"/>
      <c r="G49" s="102"/>
      <c r="H49" s="103"/>
      <c r="I49" s="102"/>
      <c r="J49" s="102"/>
    </row>
    <row r="50" spans="1:10" s="102" customFormat="1" ht="12.75" x14ac:dyDescent="0.2">
      <c r="A50" s="102" t="s">
        <v>65</v>
      </c>
      <c r="B50" s="103"/>
      <c r="C50" s="103"/>
      <c r="D50" s="103"/>
      <c r="E50" s="103"/>
      <c r="F50" s="103"/>
      <c r="H50" s="103"/>
    </row>
    <row r="51" spans="1:10" s="102" customFormat="1" ht="15" customHeight="1" x14ac:dyDescent="0.2">
      <c r="A51" s="102" t="s">
        <v>66</v>
      </c>
      <c r="B51" s="103">
        <v>0</v>
      </c>
      <c r="C51" s="103"/>
      <c r="D51" s="103">
        <v>0</v>
      </c>
      <c r="E51" s="103"/>
      <c r="F51" s="103">
        <v>0</v>
      </c>
      <c r="H51" s="103">
        <f>+B51+F51</f>
        <v>0</v>
      </c>
    </row>
    <row r="52" spans="1:10" s="106" customFormat="1" ht="16.5" x14ac:dyDescent="0.35">
      <c r="A52" s="102" t="s">
        <v>67</v>
      </c>
      <c r="B52" s="107">
        <v>-442000</v>
      </c>
      <c r="C52" s="103"/>
      <c r="D52" s="107">
        <v>0</v>
      </c>
      <c r="E52" s="102"/>
      <c r="F52" s="107">
        <v>0</v>
      </c>
      <c r="G52" s="102"/>
      <c r="H52" s="107">
        <f>+B52+F52</f>
        <v>-442000</v>
      </c>
      <c r="I52" s="102"/>
      <c r="J52" s="110"/>
    </row>
    <row r="53" spans="1:10" s="106" customFormat="1" ht="16.5" x14ac:dyDescent="0.35">
      <c r="A53" s="109" t="s">
        <v>55</v>
      </c>
      <c r="B53" s="107">
        <f>SUM(B51:B52)</f>
        <v>-442000</v>
      </c>
      <c r="C53" s="107"/>
      <c r="D53" s="107">
        <f>SUM(D51:D52)</f>
        <v>0</v>
      </c>
      <c r="E53" s="107"/>
      <c r="F53" s="107">
        <f>SUM(F51:F52)</f>
        <v>0</v>
      </c>
      <c r="G53" s="108"/>
      <c r="H53" s="107">
        <f>SUM(H51:H52)</f>
        <v>-442000</v>
      </c>
      <c r="I53" s="102"/>
      <c r="J53" s="102"/>
    </row>
    <row r="54" spans="1:10" s="102" customFormat="1" ht="3.75" customHeight="1" x14ac:dyDescent="0.2">
      <c r="B54" s="103"/>
      <c r="C54" s="103"/>
      <c r="D54" s="103"/>
      <c r="E54" s="103"/>
      <c r="F54" s="103"/>
      <c r="H54" s="103"/>
    </row>
    <row r="55" spans="1:10" s="102" customFormat="1" x14ac:dyDescent="0.35">
      <c r="A55" s="102" t="s">
        <v>396</v>
      </c>
      <c r="B55" s="104">
        <f>+B36-B48+B53</f>
        <v>381497</v>
      </c>
      <c r="C55" s="105"/>
      <c r="D55" s="104">
        <f>+D36-D48+D53</f>
        <v>0</v>
      </c>
      <c r="E55" s="105"/>
      <c r="F55" s="104">
        <f>+F36-F48+F53</f>
        <v>194724</v>
      </c>
      <c r="G55" s="105"/>
      <c r="H55" s="104">
        <f>+H36-H48+H53</f>
        <v>576221</v>
      </c>
    </row>
    <row r="56" spans="1:10" s="102" customFormat="1" ht="3.75" customHeight="1" x14ac:dyDescent="0.2">
      <c r="B56" s="103"/>
      <c r="C56" s="103"/>
      <c r="D56" s="103"/>
      <c r="E56" s="103"/>
      <c r="F56" s="103"/>
      <c r="H56" s="103"/>
    </row>
    <row r="59" spans="1:10" s="102" customFormat="1" ht="12.75" x14ac:dyDescent="0.2">
      <c r="B59" s="103"/>
      <c r="C59" s="103"/>
      <c r="D59" s="103"/>
      <c r="E59" s="103"/>
      <c r="F59" s="103"/>
      <c r="H59" s="103"/>
    </row>
    <row r="60" spans="1:10" s="102" customFormat="1" ht="12.75" x14ac:dyDescent="0.2">
      <c r="B60" s="103"/>
      <c r="C60" s="103"/>
      <c r="D60" s="103"/>
      <c r="E60" s="103"/>
      <c r="F60" s="103"/>
      <c r="H60" s="103"/>
    </row>
    <row r="61" spans="1:10" s="102" customFormat="1" ht="12.75" x14ac:dyDescent="0.2">
      <c r="B61" s="103"/>
      <c r="C61" s="103"/>
      <c r="D61" s="103"/>
      <c r="E61" s="103"/>
      <c r="F61" s="103"/>
      <c r="H61" s="103"/>
    </row>
    <row r="62" spans="1:10" s="102" customFormat="1" ht="12.75" x14ac:dyDescent="0.2">
      <c r="B62" s="103"/>
      <c r="C62" s="103"/>
      <c r="D62" s="103"/>
      <c r="E62" s="103"/>
      <c r="F62" s="103"/>
      <c r="H62" s="103"/>
    </row>
    <row r="63" spans="1:10" s="102" customFormat="1" ht="12.75" x14ac:dyDescent="0.2">
      <c r="B63" s="103"/>
      <c r="C63" s="103"/>
      <c r="D63" s="103"/>
      <c r="E63" s="103"/>
      <c r="F63" s="103"/>
      <c r="H63" s="103"/>
    </row>
    <row r="64" spans="1:10" s="102" customFormat="1" ht="12.75" x14ac:dyDescent="0.2">
      <c r="B64" s="103"/>
      <c r="C64" s="103"/>
      <c r="D64" s="103"/>
      <c r="E64" s="103"/>
      <c r="F64" s="103"/>
      <c r="H64" s="103"/>
    </row>
    <row r="65" spans="2:8" s="102" customFormat="1" ht="12.75" x14ac:dyDescent="0.2">
      <c r="B65" s="103"/>
      <c r="C65" s="103"/>
      <c r="D65" s="103"/>
      <c r="E65" s="103"/>
      <c r="F65" s="103"/>
      <c r="H65" s="103"/>
    </row>
    <row r="66" spans="2:8" s="102" customFormat="1" ht="12.75" x14ac:dyDescent="0.2">
      <c r="B66" s="103"/>
      <c r="C66" s="103"/>
      <c r="D66" s="103"/>
      <c r="E66" s="103"/>
      <c r="F66" s="103"/>
      <c r="H66" s="103"/>
    </row>
    <row r="67" spans="2:8" s="102" customFormat="1" ht="12.75" x14ac:dyDescent="0.2">
      <c r="B67" s="103"/>
      <c r="C67" s="103"/>
      <c r="D67" s="103"/>
      <c r="E67" s="103"/>
      <c r="F67" s="103"/>
      <c r="H67" s="103"/>
    </row>
    <row r="68" spans="2:8" s="102" customFormat="1" ht="12.75" x14ac:dyDescent="0.2">
      <c r="B68" s="103"/>
      <c r="C68" s="103"/>
      <c r="D68" s="103"/>
      <c r="E68" s="103"/>
      <c r="F68" s="103"/>
      <c r="H68" s="103"/>
    </row>
  </sheetData>
  <mergeCells count="3">
    <mergeCell ref="A1:I1"/>
    <mergeCell ref="A2:I2"/>
    <mergeCell ref="A3:I3"/>
  </mergeCells>
  <pageMargins left="0.5" right="0.5" top="0.5" bottom="0.5" header="0.3" footer="0.3"/>
  <pageSetup firstPageNumber="17" orientation="portrait" useFirstPageNumber="1" r:id="rId1"/>
  <headerFooter>
    <oddFooter>&amp;CPage &amp;P of 21</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3600B1-4FEA-48F3-87D3-B9631A5E80F5}">
  <sheetPr>
    <tabColor rgb="FF92D050"/>
  </sheetPr>
  <dimension ref="A1:J47"/>
  <sheetViews>
    <sheetView topLeftCell="A7" zoomScaleNormal="100" workbookViewId="0">
      <selection activeCell="F84" sqref="F84"/>
    </sheetView>
  </sheetViews>
  <sheetFormatPr defaultRowHeight="15" x14ac:dyDescent="0.25"/>
  <cols>
    <col min="1" max="1" width="37" style="102" customWidth="1"/>
    <col min="2" max="2" width="13.7109375" style="103" customWidth="1"/>
    <col min="3" max="3" width="0.85546875" style="102" customWidth="1"/>
    <col min="4" max="4" width="13.7109375" style="103" bestFit="1" customWidth="1"/>
    <col min="5" max="5" width="0.85546875" style="103" customWidth="1"/>
    <col min="6" max="6" width="13.7109375" style="103" customWidth="1"/>
    <col min="7" max="7" width="0.85546875" style="102" customWidth="1"/>
    <col min="8" max="8" width="13.7109375" style="103" customWidth="1"/>
    <col min="9" max="9" width="0.85546875" style="102" customWidth="1"/>
    <col min="10" max="10" width="36.5703125" style="102" customWidth="1"/>
    <col min="11" max="16384" width="9.140625" style="101"/>
  </cols>
  <sheetData>
    <row r="1" spans="1:10" x14ac:dyDescent="0.25">
      <c r="A1" s="138" t="s">
        <v>0</v>
      </c>
      <c r="B1" s="138"/>
      <c r="C1" s="138"/>
      <c r="D1" s="138"/>
      <c r="E1" s="138"/>
      <c r="F1" s="138"/>
      <c r="G1" s="138"/>
      <c r="H1" s="138"/>
      <c r="I1" s="138"/>
    </row>
    <row r="2" spans="1:10" x14ac:dyDescent="0.25">
      <c r="A2" s="138" t="s">
        <v>220</v>
      </c>
      <c r="B2" s="138"/>
      <c r="C2" s="138"/>
      <c r="D2" s="138"/>
      <c r="E2" s="138"/>
      <c r="F2" s="138"/>
      <c r="G2" s="138"/>
      <c r="H2" s="138"/>
      <c r="I2" s="138"/>
    </row>
    <row r="3" spans="1:10" x14ac:dyDescent="0.25">
      <c r="A3" s="139" t="str">
        <f>+'Revenues, Expenditures, Changes'!A3:J3</f>
        <v>January 31, 2024</v>
      </c>
      <c r="B3" s="139"/>
      <c r="C3" s="139"/>
      <c r="D3" s="139"/>
      <c r="E3" s="139"/>
      <c r="F3" s="139"/>
      <c r="G3" s="139"/>
      <c r="H3" s="139"/>
      <c r="I3" s="139"/>
    </row>
    <row r="4" spans="1:10" ht="3.95" customHeight="1" x14ac:dyDescent="0.25"/>
    <row r="5" spans="1:10" x14ac:dyDescent="0.25">
      <c r="A5" s="102" t="s">
        <v>69</v>
      </c>
    </row>
    <row r="6" spans="1:10" s="106" customFormat="1" x14ac:dyDescent="0.25">
      <c r="A6" s="102"/>
      <c r="B6" s="117"/>
      <c r="C6" s="119"/>
      <c r="D6" s="117" t="s">
        <v>218</v>
      </c>
      <c r="E6" s="117"/>
      <c r="F6" s="117" t="s">
        <v>258</v>
      </c>
      <c r="G6" s="119"/>
      <c r="H6" s="117"/>
      <c r="I6" s="119"/>
      <c r="J6" s="102"/>
    </row>
    <row r="7" spans="1:10" s="106" customFormat="1" x14ac:dyDescent="0.25">
      <c r="A7" s="102"/>
      <c r="B7" s="119" t="s">
        <v>90</v>
      </c>
      <c r="C7" s="119"/>
      <c r="D7" s="117" t="s">
        <v>33</v>
      </c>
      <c r="E7" s="117"/>
      <c r="F7" s="117" t="s">
        <v>33</v>
      </c>
      <c r="G7" s="119"/>
      <c r="H7" s="117" t="s">
        <v>32</v>
      </c>
      <c r="I7" s="119"/>
      <c r="J7" s="102"/>
    </row>
    <row r="8" spans="1:10" s="106" customFormat="1" x14ac:dyDescent="0.25">
      <c r="A8" s="102"/>
      <c r="B8" s="125" t="s">
        <v>33</v>
      </c>
      <c r="C8" s="119"/>
      <c r="D8" s="118" t="s">
        <v>219</v>
      </c>
      <c r="E8" s="117"/>
      <c r="F8" s="116" t="s">
        <v>219</v>
      </c>
      <c r="G8" s="119"/>
      <c r="H8" s="116" t="s">
        <v>33</v>
      </c>
      <c r="I8" s="119"/>
      <c r="J8" s="102"/>
    </row>
    <row r="9" spans="1:10" s="106" customFormat="1" x14ac:dyDescent="0.25">
      <c r="A9" s="102" t="s">
        <v>39</v>
      </c>
      <c r="B9" s="102"/>
      <c r="C9" s="102"/>
      <c r="D9" s="103"/>
      <c r="E9" s="103"/>
      <c r="F9" s="103"/>
      <c r="G9" s="102"/>
      <c r="H9" s="103"/>
      <c r="I9" s="102"/>
      <c r="J9" s="102"/>
    </row>
    <row r="10" spans="1:10" s="106" customFormat="1" x14ac:dyDescent="0.25">
      <c r="A10" s="102" t="s">
        <v>77</v>
      </c>
      <c r="B10" s="105">
        <v>2447900</v>
      </c>
      <c r="C10" s="121"/>
      <c r="D10" s="115">
        <v>0</v>
      </c>
      <c r="E10" s="121"/>
      <c r="F10" s="105">
        <v>0</v>
      </c>
      <c r="G10" s="120"/>
      <c r="H10" s="105">
        <f>+B10+F10</f>
        <v>2447900</v>
      </c>
      <c r="I10" s="120"/>
      <c r="J10" s="102"/>
    </row>
    <row r="11" spans="1:10" s="106" customFormat="1" ht="16.5" x14ac:dyDescent="0.35">
      <c r="A11" s="102" t="s">
        <v>78</v>
      </c>
      <c r="B11" s="124">
        <v>0</v>
      </c>
      <c r="C11" s="121"/>
      <c r="D11" s="122">
        <v>0</v>
      </c>
      <c r="E11" s="122"/>
      <c r="F11" s="122">
        <v>0</v>
      </c>
      <c r="G11" s="120"/>
      <c r="H11" s="122">
        <f>+B11+F11</f>
        <v>0</v>
      </c>
      <c r="I11" s="120"/>
      <c r="J11" s="102"/>
    </row>
    <row r="12" spans="1:10" s="106" customFormat="1" ht="16.5" x14ac:dyDescent="0.35">
      <c r="A12" s="119" t="s">
        <v>55</v>
      </c>
      <c r="B12" s="122">
        <f>SUM(B10:B11)</f>
        <v>2447900</v>
      </c>
      <c r="C12" s="121"/>
      <c r="D12" s="122">
        <f>SUM(D10:D11)</f>
        <v>0</v>
      </c>
      <c r="E12" s="121"/>
      <c r="F12" s="122">
        <f>SUM(F10:F11)</f>
        <v>0</v>
      </c>
      <c r="G12" s="120"/>
      <c r="H12" s="122">
        <f>SUM(H10:H11)</f>
        <v>2447900</v>
      </c>
      <c r="I12" s="120"/>
      <c r="J12" s="102"/>
    </row>
    <row r="13" spans="1:10" s="106" customFormat="1" x14ac:dyDescent="0.25">
      <c r="A13" s="102"/>
      <c r="B13" s="121"/>
      <c r="C13" s="121"/>
      <c r="D13" s="121"/>
      <c r="E13" s="121"/>
      <c r="F13" s="121"/>
      <c r="G13" s="120"/>
      <c r="H13" s="121"/>
      <c r="I13" s="120"/>
      <c r="J13" s="102"/>
    </row>
    <row r="14" spans="1:10" s="106" customFormat="1" x14ac:dyDescent="0.25">
      <c r="A14" s="102" t="s">
        <v>56</v>
      </c>
      <c r="B14" s="121"/>
      <c r="C14" s="121"/>
      <c r="D14" s="121"/>
      <c r="E14" s="121"/>
      <c r="F14" s="121"/>
      <c r="G14" s="120"/>
      <c r="H14" s="121"/>
      <c r="I14" s="120"/>
      <c r="J14" s="102"/>
    </row>
    <row r="15" spans="1:10" s="106" customFormat="1" x14ac:dyDescent="0.25">
      <c r="A15" s="102" t="s">
        <v>79</v>
      </c>
      <c r="B15" s="121">
        <v>567554</v>
      </c>
      <c r="C15" s="121"/>
      <c r="D15" s="121">
        <v>0</v>
      </c>
      <c r="E15" s="121"/>
      <c r="F15" s="121">
        <v>0</v>
      </c>
      <c r="G15" s="120"/>
      <c r="H15" s="121">
        <f t="shared" ref="H15:H27" si="0">+B15+F15</f>
        <v>567554</v>
      </c>
      <c r="I15" s="120"/>
      <c r="J15" s="102"/>
    </row>
    <row r="16" spans="1:10" s="106" customFormat="1" x14ac:dyDescent="0.25">
      <c r="A16" s="102" t="s">
        <v>80</v>
      </c>
      <c r="B16" s="121">
        <v>6905</v>
      </c>
      <c r="C16" s="121"/>
      <c r="D16" s="121">
        <v>0</v>
      </c>
      <c r="E16" s="121"/>
      <c r="F16" s="121">
        <v>194724</v>
      </c>
      <c r="G16" s="120"/>
      <c r="H16" s="121">
        <f t="shared" si="0"/>
        <v>201629</v>
      </c>
      <c r="I16" s="120"/>
      <c r="J16" s="102"/>
    </row>
    <row r="17" spans="1:10" s="106" customFormat="1" x14ac:dyDescent="0.25">
      <c r="A17" s="102" t="s">
        <v>81</v>
      </c>
      <c r="B17" s="121">
        <v>192919</v>
      </c>
      <c r="C17" s="121"/>
      <c r="D17" s="121">
        <v>0</v>
      </c>
      <c r="E17" s="121"/>
      <c r="F17" s="121">
        <v>0</v>
      </c>
      <c r="G17" s="120"/>
      <c r="H17" s="121">
        <f t="shared" si="0"/>
        <v>192919</v>
      </c>
      <c r="I17" s="120"/>
      <c r="J17" s="102"/>
    </row>
    <row r="18" spans="1:10" s="106" customFormat="1" x14ac:dyDescent="0.25">
      <c r="A18" s="102" t="s">
        <v>82</v>
      </c>
      <c r="B18" s="121">
        <v>139323</v>
      </c>
      <c r="C18" s="121"/>
      <c r="D18" s="121">
        <v>0</v>
      </c>
      <c r="E18" s="121"/>
      <c r="F18" s="121">
        <v>0</v>
      </c>
      <c r="G18" s="120"/>
      <c r="H18" s="121">
        <f t="shared" si="0"/>
        <v>139323</v>
      </c>
      <c r="I18" s="120"/>
      <c r="J18" s="102"/>
    </row>
    <row r="19" spans="1:10" s="106" customFormat="1" x14ac:dyDescent="0.25">
      <c r="A19" s="102" t="s">
        <v>83</v>
      </c>
      <c r="B19" s="121">
        <v>26850</v>
      </c>
      <c r="C19" s="121"/>
      <c r="D19" s="121">
        <v>0</v>
      </c>
      <c r="E19" s="121"/>
      <c r="F19" s="121">
        <v>0</v>
      </c>
      <c r="G19" s="120"/>
      <c r="H19" s="121">
        <f t="shared" si="0"/>
        <v>26850</v>
      </c>
      <c r="I19" s="120"/>
      <c r="J19" s="102"/>
    </row>
    <row r="20" spans="1:10" s="106" customFormat="1" x14ac:dyDescent="0.25">
      <c r="A20" s="102" t="s">
        <v>88</v>
      </c>
      <c r="B20" s="121">
        <v>11815</v>
      </c>
      <c r="C20" s="121"/>
      <c r="D20" s="121">
        <v>0</v>
      </c>
      <c r="E20" s="121"/>
      <c r="F20" s="121">
        <v>0</v>
      </c>
      <c r="G20" s="120"/>
      <c r="H20" s="121">
        <f t="shared" si="0"/>
        <v>11815</v>
      </c>
      <c r="I20" s="120"/>
      <c r="J20" s="102"/>
    </row>
    <row r="21" spans="1:10" s="106" customFormat="1" x14ac:dyDescent="0.25">
      <c r="A21" s="102" t="s">
        <v>84</v>
      </c>
      <c r="B21" s="121">
        <v>14175</v>
      </c>
      <c r="C21" s="121"/>
      <c r="D21" s="121">
        <v>0</v>
      </c>
      <c r="E21" s="121"/>
      <c r="F21" s="121">
        <v>0</v>
      </c>
      <c r="G21" s="120"/>
      <c r="H21" s="121">
        <f t="shared" si="0"/>
        <v>14175</v>
      </c>
      <c r="I21" s="120"/>
      <c r="J21" s="102"/>
    </row>
    <row r="22" spans="1:10" s="106" customFormat="1" x14ac:dyDescent="0.25">
      <c r="A22" s="102" t="s">
        <v>85</v>
      </c>
      <c r="B22" s="121">
        <v>4000</v>
      </c>
      <c r="C22" s="121"/>
      <c r="D22" s="121">
        <v>0</v>
      </c>
      <c r="E22" s="121"/>
      <c r="F22" s="121">
        <v>0</v>
      </c>
      <c r="G22" s="120"/>
      <c r="H22" s="121">
        <f t="shared" si="0"/>
        <v>4000</v>
      </c>
      <c r="I22" s="120"/>
      <c r="J22" s="102"/>
    </row>
    <row r="23" spans="1:10" s="106" customFormat="1" x14ac:dyDescent="0.25">
      <c r="A23" s="102" t="s">
        <v>86</v>
      </c>
      <c r="B23" s="121">
        <v>3000</v>
      </c>
      <c r="C23" s="121"/>
      <c r="D23" s="121">
        <v>0</v>
      </c>
      <c r="E23" s="121"/>
      <c r="F23" s="121">
        <v>0</v>
      </c>
      <c r="G23" s="120"/>
      <c r="H23" s="121">
        <f t="shared" si="0"/>
        <v>3000</v>
      </c>
      <c r="I23" s="120"/>
      <c r="J23" s="102"/>
    </row>
    <row r="24" spans="1:10" s="106" customFormat="1" x14ac:dyDescent="0.25">
      <c r="A24" s="102" t="s">
        <v>87</v>
      </c>
      <c r="B24" s="121">
        <f>199300+100073</f>
        <v>299373</v>
      </c>
      <c r="C24" s="121"/>
      <c r="D24" s="121">
        <v>0</v>
      </c>
      <c r="E24" s="121"/>
      <c r="F24" s="121">
        <v>0</v>
      </c>
      <c r="G24" s="120"/>
      <c r="H24" s="121">
        <f t="shared" si="0"/>
        <v>299373</v>
      </c>
      <c r="I24" s="120"/>
      <c r="J24" s="102"/>
    </row>
    <row r="25" spans="1:10" s="106" customFormat="1" x14ac:dyDescent="0.25">
      <c r="A25" s="102" t="s">
        <v>63</v>
      </c>
      <c r="B25" s="121">
        <v>42000</v>
      </c>
      <c r="C25" s="121"/>
      <c r="D25" s="121">
        <v>0</v>
      </c>
      <c r="E25" s="121"/>
      <c r="F25" s="121">
        <v>0</v>
      </c>
      <c r="G25" s="120"/>
      <c r="H25" s="121">
        <f t="shared" si="0"/>
        <v>42000</v>
      </c>
      <c r="I25" s="120"/>
      <c r="J25" s="102"/>
    </row>
    <row r="26" spans="1:10" s="106" customFormat="1" x14ac:dyDescent="0.25">
      <c r="A26" s="102" t="s">
        <v>64</v>
      </c>
      <c r="B26" s="121">
        <v>1514880</v>
      </c>
      <c r="C26" s="121"/>
      <c r="D26" s="121">
        <v>0</v>
      </c>
      <c r="E26" s="121"/>
      <c r="F26" s="121">
        <v>0</v>
      </c>
      <c r="G26" s="120"/>
      <c r="H26" s="121">
        <f t="shared" si="0"/>
        <v>1514880</v>
      </c>
      <c r="I26" s="120"/>
      <c r="J26" s="102"/>
    </row>
    <row r="27" spans="1:10" s="106" customFormat="1" ht="16.5" x14ac:dyDescent="0.35">
      <c r="A27" s="102" t="s">
        <v>89</v>
      </c>
      <c r="B27" s="122">
        <v>6603</v>
      </c>
      <c r="C27" s="121"/>
      <c r="D27" s="122">
        <v>0</v>
      </c>
      <c r="E27" s="121"/>
      <c r="F27" s="122">
        <v>0</v>
      </c>
      <c r="G27" s="123"/>
      <c r="H27" s="122">
        <f t="shared" si="0"/>
        <v>6603</v>
      </c>
      <c r="I27" s="120"/>
      <c r="J27" s="102"/>
    </row>
    <row r="28" spans="1:10" s="106" customFormat="1" ht="16.5" x14ac:dyDescent="0.35">
      <c r="A28" s="119" t="s">
        <v>55</v>
      </c>
      <c r="B28" s="122">
        <f>SUM(B15:B27)</f>
        <v>2829397</v>
      </c>
      <c r="C28" s="121"/>
      <c r="D28" s="122">
        <f>SUM(D15:D27)</f>
        <v>0</v>
      </c>
      <c r="E28" s="121"/>
      <c r="F28" s="122">
        <f>SUM(F15:F27)</f>
        <v>194724</v>
      </c>
      <c r="G28" s="120"/>
      <c r="H28" s="122">
        <f>SUM(H15:H27)</f>
        <v>3024121</v>
      </c>
      <c r="I28" s="120"/>
      <c r="J28" s="102"/>
    </row>
    <row r="29" spans="1:10" s="102" customFormat="1" ht="3.75" customHeight="1" x14ac:dyDescent="0.2">
      <c r="B29" s="121"/>
      <c r="C29" s="121"/>
      <c r="D29" s="121"/>
      <c r="E29" s="121"/>
      <c r="F29" s="121"/>
      <c r="G29" s="120"/>
      <c r="H29" s="121"/>
      <c r="I29" s="120"/>
    </row>
    <row r="30" spans="1:10" s="102" customFormat="1" ht="12.75" x14ac:dyDescent="0.2">
      <c r="A30" s="102" t="s">
        <v>65</v>
      </c>
      <c r="B30" s="103"/>
      <c r="C30" s="103"/>
      <c r="D30" s="103"/>
      <c r="E30" s="103"/>
      <c r="F30" s="103"/>
      <c r="H30" s="103"/>
    </row>
    <row r="31" spans="1:10" s="102" customFormat="1" ht="15" customHeight="1" x14ac:dyDescent="0.35">
      <c r="A31" s="102" t="s">
        <v>66</v>
      </c>
      <c r="B31" s="107">
        <v>0</v>
      </c>
      <c r="C31" s="107"/>
      <c r="D31" s="107">
        <v>0</v>
      </c>
      <c r="E31" s="107"/>
      <c r="F31" s="107">
        <v>0</v>
      </c>
      <c r="G31" s="108"/>
      <c r="H31" s="107">
        <f>+B31+F31</f>
        <v>0</v>
      </c>
    </row>
    <row r="32" spans="1:10" s="106" customFormat="1" ht="16.5" hidden="1" x14ac:dyDescent="0.35">
      <c r="A32" s="102" t="s">
        <v>67</v>
      </c>
      <c r="B32" s="107">
        <v>0</v>
      </c>
      <c r="C32" s="103"/>
      <c r="D32" s="107">
        <v>0</v>
      </c>
      <c r="E32" s="102"/>
      <c r="F32" s="107">
        <v>0</v>
      </c>
      <c r="G32" s="102"/>
      <c r="H32" s="107">
        <f>+B32+F32</f>
        <v>0</v>
      </c>
      <c r="I32" s="102"/>
      <c r="J32" s="110"/>
    </row>
    <row r="33" spans="1:10" s="106" customFormat="1" ht="16.5" x14ac:dyDescent="0.35">
      <c r="A33" s="119" t="s">
        <v>55</v>
      </c>
      <c r="B33" s="107">
        <f>SUM(B31:B32)</f>
        <v>0</v>
      </c>
      <c r="C33" s="107"/>
      <c r="D33" s="107">
        <f>SUM(D31:D32)</f>
        <v>0</v>
      </c>
      <c r="E33" s="107"/>
      <c r="F33" s="107">
        <f>SUM(F31:F32)</f>
        <v>0</v>
      </c>
      <c r="G33" s="108"/>
      <c r="H33" s="107">
        <f>SUM(H31:H32)</f>
        <v>0</v>
      </c>
      <c r="I33" s="102"/>
      <c r="J33" s="102"/>
    </row>
    <row r="34" spans="1:10" s="102" customFormat="1" ht="3.75" customHeight="1" x14ac:dyDescent="0.2">
      <c r="B34" s="121"/>
      <c r="C34" s="121"/>
      <c r="D34" s="121"/>
      <c r="E34" s="121"/>
      <c r="F34" s="121"/>
      <c r="G34" s="120"/>
      <c r="H34" s="121"/>
      <c r="I34" s="120"/>
    </row>
    <row r="35" spans="1:10" s="102" customFormat="1" x14ac:dyDescent="0.35">
      <c r="A35" s="102" t="s">
        <v>396</v>
      </c>
      <c r="B35" s="104">
        <f>+B12-B28+B33</f>
        <v>-381497</v>
      </c>
      <c r="C35" s="105"/>
      <c r="D35" s="104">
        <f>+D12-D28+D33</f>
        <v>0</v>
      </c>
      <c r="E35" s="105"/>
      <c r="F35" s="104">
        <f>+F12-F28+F33</f>
        <v>-194724</v>
      </c>
      <c r="G35" s="105"/>
      <c r="H35" s="104">
        <f>+H12-H28+H33</f>
        <v>-576221</v>
      </c>
    </row>
    <row r="36" spans="1:10" s="102" customFormat="1" ht="3.75" customHeight="1" x14ac:dyDescent="0.2">
      <c r="B36" s="121"/>
      <c r="C36" s="121"/>
      <c r="D36" s="121"/>
      <c r="E36" s="121"/>
      <c r="F36" s="121"/>
      <c r="G36" s="120"/>
      <c r="H36" s="121"/>
      <c r="I36" s="120"/>
    </row>
    <row r="37" spans="1:10" s="102" customFormat="1" ht="12.75" x14ac:dyDescent="0.2">
      <c r="A37" s="102" t="s">
        <v>266</v>
      </c>
      <c r="B37" s="103"/>
      <c r="C37" s="103"/>
      <c r="D37" s="103"/>
      <c r="E37" s="103"/>
      <c r="F37" s="103"/>
      <c r="H37" s="103"/>
    </row>
    <row r="38" spans="1:10" s="102" customFormat="1" x14ac:dyDescent="0.35">
      <c r="A38" s="102" t="s">
        <v>398</v>
      </c>
      <c r="B38" s="104">
        <f>+'[1]Budget Adj - Unrestricted'!B55+'[1]Budget Adj - Auxiliary'!B35</f>
        <v>0</v>
      </c>
      <c r="C38" s="104"/>
      <c r="D38" s="104">
        <f>+'[1]Budget Adj - Unrestricted'!D55+'[1]Budget Adj - Auxiliary'!D35</f>
        <v>0</v>
      </c>
      <c r="E38" s="104"/>
      <c r="F38" s="104">
        <f>+'[1]Budget Adj - Unrestricted'!F55+'[1]Budget Adj - Auxiliary'!F35</f>
        <v>0</v>
      </c>
      <c r="G38" s="104"/>
      <c r="H38" s="104">
        <f>+'[1]Budget Adj - Unrestricted'!H55+'[1]Budget Adj - Auxiliary'!H35</f>
        <v>0</v>
      </c>
    </row>
    <row r="39" spans="1:10" s="102" customFormat="1" ht="12.75" x14ac:dyDescent="0.2">
      <c r="B39" s="103"/>
      <c r="C39" s="103"/>
      <c r="D39" s="103"/>
      <c r="E39" s="103"/>
      <c r="F39" s="103"/>
      <c r="H39" s="103"/>
    </row>
    <row r="40" spans="1:10" s="102" customFormat="1" ht="12.75" x14ac:dyDescent="0.2">
      <c r="B40" s="103"/>
      <c r="C40" s="103"/>
      <c r="D40" s="103"/>
      <c r="E40" s="103"/>
      <c r="F40" s="103"/>
      <c r="H40" s="103"/>
    </row>
    <row r="41" spans="1:10" s="102" customFormat="1" ht="12.75" x14ac:dyDescent="0.2">
      <c r="B41" s="103"/>
      <c r="C41" s="103"/>
      <c r="D41" s="103"/>
      <c r="E41" s="103"/>
      <c r="F41" s="103"/>
      <c r="H41" s="103"/>
    </row>
    <row r="42" spans="1:10" s="102" customFormat="1" ht="12.75" x14ac:dyDescent="0.2">
      <c r="B42" s="103"/>
      <c r="C42" s="103"/>
      <c r="D42" s="103"/>
      <c r="E42" s="103"/>
      <c r="F42" s="103"/>
      <c r="H42" s="103"/>
    </row>
    <row r="43" spans="1:10" s="102" customFormat="1" ht="12.75" x14ac:dyDescent="0.2">
      <c r="B43" s="103"/>
      <c r="C43" s="103"/>
      <c r="D43" s="103"/>
      <c r="E43" s="103"/>
      <c r="F43" s="103"/>
      <c r="H43" s="103"/>
    </row>
    <row r="44" spans="1:10" s="102" customFormat="1" ht="12.75" x14ac:dyDescent="0.2">
      <c r="B44" s="103"/>
      <c r="C44" s="103"/>
      <c r="D44" s="103"/>
      <c r="E44" s="103"/>
      <c r="F44" s="103"/>
      <c r="H44" s="103"/>
    </row>
    <row r="45" spans="1:10" s="102" customFormat="1" ht="12.75" x14ac:dyDescent="0.2">
      <c r="B45" s="103"/>
      <c r="C45" s="103"/>
      <c r="D45" s="103"/>
      <c r="E45" s="103"/>
      <c r="F45" s="103"/>
      <c r="H45" s="103"/>
    </row>
    <row r="46" spans="1:10" s="102" customFormat="1" ht="12.75" x14ac:dyDescent="0.2">
      <c r="B46" s="103"/>
      <c r="C46" s="103"/>
      <c r="D46" s="103"/>
      <c r="E46" s="103"/>
      <c r="F46" s="103"/>
      <c r="H46" s="103"/>
    </row>
    <row r="47" spans="1:10" s="102" customFormat="1" ht="12.75" x14ac:dyDescent="0.2">
      <c r="B47" s="103"/>
      <c r="C47" s="103"/>
      <c r="D47" s="103"/>
      <c r="E47" s="103"/>
      <c r="F47" s="103"/>
      <c r="H47" s="103"/>
    </row>
  </sheetData>
  <mergeCells count="3">
    <mergeCell ref="A1:I1"/>
    <mergeCell ref="A2:I2"/>
    <mergeCell ref="A3:I3"/>
  </mergeCells>
  <pageMargins left="0.5" right="0.5" top="0.5" bottom="0.5" header="0.3" footer="0.3"/>
  <pageSetup firstPageNumber="18" orientation="portrait" useFirstPageNumber="1" r:id="rId1"/>
  <headerFooter>
    <oddFooter>&amp;CPage &amp;P of 21</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H27"/>
  <sheetViews>
    <sheetView zoomScaleNormal="100" workbookViewId="0">
      <selection activeCell="F84" sqref="F84"/>
    </sheetView>
  </sheetViews>
  <sheetFormatPr defaultRowHeight="15" x14ac:dyDescent="0.25"/>
  <cols>
    <col min="1" max="1" width="7.5703125" style="12" customWidth="1"/>
    <col min="2" max="2" width="32.85546875" style="2" customWidth="1"/>
    <col min="3" max="7" width="9.140625" style="2"/>
    <col min="8" max="8" width="9.140625" style="2" customWidth="1"/>
  </cols>
  <sheetData>
    <row r="1" spans="1:8" ht="15.75" x14ac:dyDescent="0.25">
      <c r="A1" s="133" t="s">
        <v>0</v>
      </c>
      <c r="B1" s="133"/>
      <c r="C1" s="133"/>
      <c r="D1" s="133"/>
      <c r="E1" s="133"/>
      <c r="F1" s="133"/>
      <c r="G1" s="133"/>
      <c r="H1" s="133"/>
    </row>
    <row r="2" spans="1:8" x14ac:dyDescent="0.25">
      <c r="A2" s="134" t="s">
        <v>393</v>
      </c>
      <c r="B2" s="134"/>
      <c r="C2" s="134"/>
      <c r="D2" s="134"/>
      <c r="E2" s="134"/>
      <c r="F2" s="134"/>
      <c r="G2" s="134"/>
      <c r="H2" s="134"/>
    </row>
    <row r="3" spans="1:8" x14ac:dyDescent="0.25">
      <c r="A3" s="135" t="str">
        <f>+'Statement of Net Position'!A3:E3</f>
        <v>January 31, 2024</v>
      </c>
      <c r="B3" s="135"/>
      <c r="C3" s="135"/>
      <c r="D3" s="135"/>
      <c r="E3" s="135"/>
      <c r="F3" s="135"/>
      <c r="G3" s="135"/>
      <c r="H3" s="135"/>
    </row>
    <row r="5" spans="1:8" s="41" customFormat="1" ht="18" customHeight="1" x14ac:dyDescent="0.25">
      <c r="A5" s="39" t="s">
        <v>95</v>
      </c>
      <c r="B5" s="132" t="s">
        <v>361</v>
      </c>
      <c r="C5" s="132"/>
      <c r="D5" s="132"/>
      <c r="E5" s="132"/>
      <c r="F5" s="132"/>
      <c r="G5" s="132"/>
      <c r="H5" s="132"/>
    </row>
    <row r="6" spans="1:8" s="41" customFormat="1" ht="18" customHeight="1" x14ac:dyDescent="0.25">
      <c r="A6" s="39" t="s">
        <v>96</v>
      </c>
      <c r="B6" s="132" t="s">
        <v>362</v>
      </c>
      <c r="C6" s="132"/>
      <c r="D6" s="132"/>
      <c r="E6" s="132"/>
      <c r="F6" s="132"/>
      <c r="G6" s="132"/>
      <c r="H6" s="132"/>
    </row>
    <row r="7" spans="1:8" s="41" customFormat="1" ht="18" customHeight="1" x14ac:dyDescent="0.25">
      <c r="A7" s="39" t="s">
        <v>97</v>
      </c>
      <c r="B7" s="58" t="s">
        <v>98</v>
      </c>
      <c r="C7" s="40"/>
      <c r="D7" s="40"/>
      <c r="E7" s="40"/>
      <c r="F7" s="40"/>
      <c r="G7" s="40"/>
      <c r="H7" s="40"/>
    </row>
    <row r="8" spans="1:8" s="41" customFormat="1" ht="18" customHeight="1" x14ac:dyDescent="0.25">
      <c r="A8" s="39" t="s">
        <v>99</v>
      </c>
      <c r="B8" s="132" t="s">
        <v>363</v>
      </c>
      <c r="C8" s="132"/>
      <c r="D8" s="132"/>
      <c r="E8" s="132"/>
      <c r="F8" s="132"/>
      <c r="G8" s="132"/>
      <c r="H8" s="132"/>
    </row>
    <row r="9" spans="1:8" s="41" customFormat="1" ht="36" customHeight="1" x14ac:dyDescent="0.25">
      <c r="A9" s="39"/>
      <c r="B9" s="131" t="s">
        <v>197</v>
      </c>
      <c r="C9" s="131"/>
      <c r="D9" s="131"/>
      <c r="E9" s="131"/>
      <c r="F9" s="131"/>
      <c r="G9" s="131"/>
      <c r="H9" s="131"/>
    </row>
    <row r="10" spans="1:8" s="41" customFormat="1" ht="36" customHeight="1" x14ac:dyDescent="0.25">
      <c r="A10" s="39" t="s">
        <v>100</v>
      </c>
      <c r="B10" s="131" t="s">
        <v>274</v>
      </c>
      <c r="C10" s="131"/>
      <c r="D10" s="131"/>
      <c r="E10" s="131"/>
      <c r="F10" s="131"/>
      <c r="G10" s="131"/>
      <c r="H10" s="131"/>
    </row>
    <row r="11" spans="1:8" s="41" customFormat="1" ht="18" customHeight="1" x14ac:dyDescent="0.25">
      <c r="A11" s="39" t="s">
        <v>101</v>
      </c>
      <c r="B11" s="131" t="s">
        <v>280</v>
      </c>
      <c r="C11" s="131"/>
      <c r="D11" s="131"/>
      <c r="E11" s="131"/>
      <c r="F11" s="131"/>
      <c r="G11" s="131"/>
      <c r="H11" s="131"/>
    </row>
    <row r="12" spans="1:8" s="41" customFormat="1" ht="36" customHeight="1" x14ac:dyDescent="0.25">
      <c r="A12" s="39" t="s">
        <v>102</v>
      </c>
      <c r="B12" s="131" t="s">
        <v>380</v>
      </c>
      <c r="C12" s="131"/>
      <c r="D12" s="131"/>
      <c r="E12" s="131"/>
      <c r="F12" s="131"/>
      <c r="G12" s="131"/>
      <c r="H12" s="131"/>
    </row>
    <row r="13" spans="1:8" s="41" customFormat="1" ht="18" customHeight="1" x14ac:dyDescent="0.25">
      <c r="A13" s="39" t="s">
        <v>103</v>
      </c>
      <c r="B13" s="58" t="s">
        <v>104</v>
      </c>
    </row>
    <row r="14" spans="1:8" s="41" customFormat="1" ht="18" customHeight="1" x14ac:dyDescent="0.25">
      <c r="A14" s="39" t="s">
        <v>105</v>
      </c>
      <c r="B14" s="58" t="s">
        <v>106</v>
      </c>
      <c r="C14" s="40"/>
      <c r="D14" s="40"/>
      <c r="E14" s="40"/>
      <c r="F14" s="40"/>
      <c r="G14" s="40"/>
      <c r="H14" s="40"/>
    </row>
    <row r="15" spans="1:8" s="41" customFormat="1" ht="69.75" customHeight="1" x14ac:dyDescent="0.25">
      <c r="A15" s="39" t="s">
        <v>107</v>
      </c>
      <c r="B15" s="131" t="s">
        <v>364</v>
      </c>
      <c r="C15" s="131"/>
      <c r="D15" s="131"/>
      <c r="E15" s="131"/>
      <c r="F15" s="131"/>
      <c r="G15" s="131"/>
      <c r="H15" s="131"/>
    </row>
    <row r="16" spans="1:8" s="41" customFormat="1" ht="43.5" customHeight="1" x14ac:dyDescent="0.25">
      <c r="A16" s="42" t="s">
        <v>108</v>
      </c>
      <c r="B16" s="131" t="s">
        <v>351</v>
      </c>
      <c r="C16" s="131"/>
      <c r="D16" s="131"/>
      <c r="E16" s="131"/>
      <c r="F16" s="131"/>
      <c r="G16" s="131"/>
      <c r="H16" s="131"/>
    </row>
    <row r="17" spans="1:8" s="41" customFormat="1" ht="18" customHeight="1" x14ac:dyDescent="0.25">
      <c r="A17" s="39" t="s">
        <v>109</v>
      </c>
      <c r="B17" s="58" t="s">
        <v>253</v>
      </c>
    </row>
    <row r="18" spans="1:8" s="41" customFormat="1" ht="18" customHeight="1" x14ac:dyDescent="0.25">
      <c r="A18" s="39" t="s">
        <v>193</v>
      </c>
      <c r="B18" s="132" t="s">
        <v>352</v>
      </c>
      <c r="C18" s="132"/>
      <c r="D18" s="132"/>
      <c r="E18" s="132"/>
      <c r="F18" s="132"/>
      <c r="G18" s="132"/>
      <c r="H18" s="132"/>
    </row>
    <row r="19" spans="1:8" s="41" customFormat="1" ht="18" customHeight="1" x14ac:dyDescent="0.25">
      <c r="A19" s="42" t="s">
        <v>260</v>
      </c>
      <c r="B19" s="132" t="s">
        <v>110</v>
      </c>
      <c r="C19" s="132"/>
      <c r="D19" s="132"/>
      <c r="E19" s="132"/>
      <c r="F19" s="132"/>
      <c r="G19" s="132"/>
      <c r="H19" s="132"/>
    </row>
    <row r="20" spans="1:8" s="41" customFormat="1" ht="36" customHeight="1" x14ac:dyDescent="0.25">
      <c r="A20" s="42" t="s">
        <v>262</v>
      </c>
      <c r="B20" s="131" t="s">
        <v>247</v>
      </c>
      <c r="C20" s="131"/>
      <c r="D20" s="131"/>
      <c r="E20" s="131"/>
      <c r="F20" s="131"/>
      <c r="G20" s="131"/>
      <c r="H20" s="131"/>
    </row>
    <row r="21" spans="1:8" s="41" customFormat="1" ht="18" customHeight="1" x14ac:dyDescent="0.25">
      <c r="A21" s="54" t="s">
        <v>275</v>
      </c>
      <c r="B21" s="58" t="s">
        <v>263</v>
      </c>
    </row>
    <row r="22" spans="1:8" ht="18" customHeight="1" x14ac:dyDescent="0.25">
      <c r="A22" s="54" t="s">
        <v>276</v>
      </c>
      <c r="B22" s="58" t="s">
        <v>194</v>
      </c>
    </row>
    <row r="23" spans="1:8" ht="18" customHeight="1" x14ac:dyDescent="0.25">
      <c r="A23" s="54" t="s">
        <v>278</v>
      </c>
      <c r="B23" s="58" t="s">
        <v>297</v>
      </c>
    </row>
    <row r="24" spans="1:8" ht="18" customHeight="1" x14ac:dyDescent="0.25">
      <c r="A24" s="54" t="s">
        <v>277</v>
      </c>
      <c r="B24" s="58" t="s">
        <v>296</v>
      </c>
    </row>
    <row r="25" spans="1:8" ht="36" customHeight="1" x14ac:dyDescent="0.25">
      <c r="A25" s="54" t="s">
        <v>295</v>
      </c>
      <c r="B25" s="131" t="s">
        <v>299</v>
      </c>
      <c r="C25" s="131"/>
      <c r="D25" s="131"/>
      <c r="E25" s="131"/>
      <c r="F25" s="131"/>
      <c r="G25" s="131"/>
      <c r="H25" s="131"/>
    </row>
    <row r="26" spans="1:8" ht="36" customHeight="1" x14ac:dyDescent="0.25">
      <c r="A26" s="43" t="s">
        <v>298</v>
      </c>
      <c r="B26" s="131" t="s">
        <v>300</v>
      </c>
      <c r="C26" s="131"/>
      <c r="D26" s="131"/>
      <c r="E26" s="131"/>
      <c r="F26" s="131"/>
      <c r="G26" s="131"/>
      <c r="H26" s="131"/>
    </row>
    <row r="27" spans="1:8" ht="36" customHeight="1" x14ac:dyDescent="0.25">
      <c r="A27" s="43"/>
    </row>
  </sheetData>
  <mergeCells count="17">
    <mergeCell ref="A1:H1"/>
    <mergeCell ref="A2:H2"/>
    <mergeCell ref="A3:H3"/>
    <mergeCell ref="B12:H12"/>
    <mergeCell ref="B9:H9"/>
    <mergeCell ref="B11:H11"/>
    <mergeCell ref="B26:H26"/>
    <mergeCell ref="B5:H5"/>
    <mergeCell ref="B6:H6"/>
    <mergeCell ref="B19:H19"/>
    <mergeCell ref="B10:H10"/>
    <mergeCell ref="B8:H8"/>
    <mergeCell ref="B25:H25"/>
    <mergeCell ref="B15:H15"/>
    <mergeCell ref="B20:H20"/>
    <mergeCell ref="B16:H16"/>
    <mergeCell ref="B18:H18"/>
  </mergeCells>
  <pageMargins left="0.5" right="0.5" top="0.5" bottom="0.5" header="0.3" footer="0.3"/>
  <pageSetup firstPageNumber="3" orientation="portrait" useFirstPageNumber="1" r:id="rId1"/>
  <headerFooter>
    <oddFooter>&amp;CPage &amp;P of 21</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M75"/>
  <sheetViews>
    <sheetView topLeftCell="A4" zoomScaleNormal="100" workbookViewId="0">
      <selection activeCell="F84" sqref="F84"/>
    </sheetView>
  </sheetViews>
  <sheetFormatPr defaultRowHeight="15" x14ac:dyDescent="0.25"/>
  <cols>
    <col min="1" max="1" width="32.85546875" style="4" customWidth="1"/>
    <col min="2" max="2" width="13" style="4" bestFit="1" customWidth="1"/>
    <col min="3" max="3" width="0.85546875" style="4" customWidth="1"/>
    <col min="4" max="4" width="15.5703125" style="4" bestFit="1" customWidth="1"/>
    <col min="5" max="5" width="0.85546875" style="4" customWidth="1"/>
    <col min="6" max="6" width="9.85546875" style="4" customWidth="1"/>
    <col min="7" max="7" width="0.85546875" style="4" customWidth="1"/>
    <col min="8" max="8" width="15.42578125" style="4" bestFit="1" customWidth="1"/>
    <col min="9" max="9" width="0.85546875" style="4" customWidth="1"/>
    <col min="10" max="10" width="9.85546875" style="4" customWidth="1"/>
    <col min="11" max="11" width="3.85546875" style="56" bestFit="1" customWidth="1"/>
    <col min="13" max="13" width="11.28515625" bestFit="1" customWidth="1"/>
  </cols>
  <sheetData>
    <row r="1" spans="1:11" x14ac:dyDescent="0.25">
      <c r="A1" s="129" t="s">
        <v>0</v>
      </c>
      <c r="B1" s="129"/>
      <c r="C1" s="129"/>
      <c r="D1" s="129"/>
      <c r="E1" s="129"/>
      <c r="F1" s="129"/>
      <c r="G1" s="129"/>
      <c r="H1" s="129"/>
      <c r="I1" s="129"/>
      <c r="J1" s="129"/>
    </row>
    <row r="2" spans="1:11" x14ac:dyDescent="0.25">
      <c r="A2" s="129" t="s">
        <v>394</v>
      </c>
      <c r="B2" s="129"/>
      <c r="C2" s="129"/>
      <c r="D2" s="129"/>
      <c r="E2" s="129"/>
      <c r="F2" s="129"/>
      <c r="G2" s="129"/>
      <c r="H2" s="129"/>
      <c r="I2" s="129"/>
      <c r="J2" s="129"/>
    </row>
    <row r="3" spans="1:11" x14ac:dyDescent="0.25">
      <c r="A3" s="130" t="str">
        <f>+'Statement of Net Position'!A3:E3</f>
        <v>January 31, 2024</v>
      </c>
      <c r="B3" s="130"/>
      <c r="C3" s="130"/>
      <c r="D3" s="130"/>
      <c r="E3" s="130"/>
      <c r="F3" s="130"/>
      <c r="G3" s="130"/>
      <c r="H3" s="130"/>
      <c r="I3" s="130"/>
      <c r="J3" s="130"/>
    </row>
    <row r="4" spans="1:11" ht="3.95" customHeight="1" x14ac:dyDescent="0.25"/>
    <row r="5" spans="1:11" x14ac:dyDescent="0.25">
      <c r="A5" s="4" t="s">
        <v>73</v>
      </c>
    </row>
    <row r="6" spans="1:11" ht="3.95" customHeight="1" x14ac:dyDescent="0.25">
      <c r="B6" s="60"/>
      <c r="C6" s="56"/>
      <c r="D6" s="56"/>
      <c r="E6" s="56"/>
      <c r="F6" s="56" t="s">
        <v>36</v>
      </c>
      <c r="G6" s="56"/>
      <c r="H6" s="56" t="s">
        <v>37</v>
      </c>
      <c r="I6" s="56"/>
      <c r="J6" s="56" t="s">
        <v>38</v>
      </c>
    </row>
    <row r="7" spans="1:11" s="1" customFormat="1" x14ac:dyDescent="0.25">
      <c r="A7" s="4"/>
      <c r="B7" s="60"/>
      <c r="C7" s="56"/>
      <c r="D7" s="20"/>
      <c r="E7" s="56"/>
      <c r="F7" s="56" t="s">
        <v>36</v>
      </c>
      <c r="G7" s="56"/>
      <c r="H7" s="56" t="s">
        <v>37</v>
      </c>
      <c r="I7" s="56"/>
      <c r="J7" s="56" t="s">
        <v>38</v>
      </c>
      <c r="K7" s="11"/>
    </row>
    <row r="8" spans="1:11" x14ac:dyDescent="0.25">
      <c r="B8" s="60" t="s">
        <v>32</v>
      </c>
      <c r="C8" s="56"/>
      <c r="D8" s="56" t="s">
        <v>34</v>
      </c>
      <c r="E8" s="56"/>
      <c r="F8" s="56" t="s">
        <v>32</v>
      </c>
      <c r="G8" s="56"/>
      <c r="H8" s="56" t="s">
        <v>34</v>
      </c>
      <c r="I8" s="56"/>
      <c r="J8" s="21">
        <f>+H9</f>
        <v>44957</v>
      </c>
    </row>
    <row r="9" spans="1:11" x14ac:dyDescent="0.25">
      <c r="B9" s="22" t="s">
        <v>33</v>
      </c>
      <c r="C9" s="56"/>
      <c r="D9" s="23" t="s">
        <v>35</v>
      </c>
      <c r="E9" s="56"/>
      <c r="F9" s="22" t="s">
        <v>33</v>
      </c>
      <c r="G9" s="56"/>
      <c r="H9" s="24">
        <v>44957</v>
      </c>
      <c r="I9" s="56"/>
      <c r="J9" s="22" t="s">
        <v>34</v>
      </c>
    </row>
    <row r="10" spans="1:11" x14ac:dyDescent="0.25">
      <c r="A10" s="4" t="s">
        <v>39</v>
      </c>
      <c r="D10" s="5"/>
    </row>
    <row r="11" spans="1:11" x14ac:dyDescent="0.25">
      <c r="A11" s="4" t="s">
        <v>40</v>
      </c>
      <c r="B11" s="25">
        <f>+'Rev, Exp, Cha Unrestricted'!B10+'Rev, Exp, Cha Federal Restrict'!B10+'Rev, Exp, Cha State Restr '!B10+'Rev, Exp, Cha Local Restr '!B10+'Rev, Exp, Cha Debt Service'!B10</f>
        <v>5334446</v>
      </c>
      <c r="C11" s="6"/>
      <c r="D11" s="32">
        <f>+'Rev, Exp, Cha Unrestricted'!D10+'Rev, Exp, Cha Federal Restrict'!D10+'Rev, Exp, Cha State Restr '!D10+'Rev, Exp, Cha Local Restr '!D10+'Rev, Exp, Cha Debt Service'!D10</f>
        <v>2667222.92</v>
      </c>
      <c r="F11" s="3">
        <f t="shared" ref="F11:F23" si="0">+(D11-B11)/B11+1</f>
        <v>0.4999999850031287</v>
      </c>
      <c r="H11" s="32">
        <f>+'Rev, Exp, Cha Unrestricted'!H10+'Rev, Exp, Cha Federal Restrict'!H10+'Rev, Exp, Cha State Restr '!H10+'Rev, Exp, Cha Local Restr '!H10+'Rev, Exp, Cha Debt Service'!H10</f>
        <v>2193900</v>
      </c>
      <c r="J11" s="3">
        <f>+(D11-H11)/H11+1</f>
        <v>1.2157449838187702</v>
      </c>
      <c r="K11" s="16" t="s">
        <v>111</v>
      </c>
    </row>
    <row r="12" spans="1:11" x14ac:dyDescent="0.25">
      <c r="A12" s="4" t="s">
        <v>92</v>
      </c>
      <c r="B12" s="25"/>
      <c r="C12" s="6"/>
      <c r="D12" s="32"/>
      <c r="F12" s="3"/>
      <c r="H12" s="32"/>
      <c r="J12" s="3"/>
    </row>
    <row r="13" spans="1:11" x14ac:dyDescent="0.25">
      <c r="A13" s="10" t="s">
        <v>93</v>
      </c>
      <c r="B13" s="5">
        <f>+'Rev, Exp, Cha Unrestricted'!B12</f>
        <v>669276</v>
      </c>
      <c r="C13" s="6"/>
      <c r="D13" s="5">
        <f>+'Rev, Exp, Cha Unrestricted'!D12</f>
        <v>535422</v>
      </c>
      <c r="F13" s="3">
        <f t="shared" si="0"/>
        <v>0.80000179298226737</v>
      </c>
      <c r="H13" s="5">
        <f>+'Rev, Exp, Cha Unrestricted'!H12</f>
        <v>476388.82</v>
      </c>
      <c r="J13" s="3">
        <f>+(D13-H13)/H13+1</f>
        <v>1.1239180634003962</v>
      </c>
      <c r="K13" s="16" t="s">
        <v>112</v>
      </c>
    </row>
    <row r="14" spans="1:11" x14ac:dyDescent="0.25">
      <c r="A14" s="10" t="s">
        <v>94</v>
      </c>
      <c r="B14" s="5">
        <f>+'Rev, Exp, Cha Unrestricted'!B13</f>
        <v>250389</v>
      </c>
      <c r="C14" s="6"/>
      <c r="D14" s="5">
        <f>+'Rev, Exp, Cha Unrestricted'!D13</f>
        <v>139908.32</v>
      </c>
      <c r="F14" s="3">
        <f t="shared" si="0"/>
        <v>0.55876384345957697</v>
      </c>
      <c r="H14" s="5">
        <f>+'Rev, Exp, Cha Unrestricted'!H13</f>
        <v>173443.63</v>
      </c>
      <c r="J14" s="3">
        <f>+(D14-H14)/H14+1</f>
        <v>0.8066500914446959</v>
      </c>
      <c r="K14" s="16" t="s">
        <v>112</v>
      </c>
    </row>
    <row r="15" spans="1:11" x14ac:dyDescent="0.25">
      <c r="A15" s="4" t="s">
        <v>48</v>
      </c>
      <c r="B15" s="25"/>
      <c r="C15" s="6"/>
      <c r="D15" s="5"/>
      <c r="F15" s="3"/>
      <c r="H15" s="5"/>
      <c r="J15" s="3"/>
    </row>
    <row r="16" spans="1:11" x14ac:dyDescent="0.25">
      <c r="A16" s="10" t="s">
        <v>49</v>
      </c>
      <c r="B16" s="6">
        <f>+'Rev, Exp, Cha Unrestricted'!B15+'Rev, Exp, Cha Federal Restrict'!B15+'Rev, Exp, Cha State Restr '!B15+'Rev, Exp, Cha Local Restr '!B15+'Rev, Exp, Cha Debt Service'!B12</f>
        <v>13741594</v>
      </c>
      <c r="C16" s="6"/>
      <c r="D16" s="5">
        <f>+'Rev, Exp, Cha Unrestricted'!D15+'Rev, Exp, Cha Federal Restrict'!D15+'Rev, Exp, Cha State Restr '!D15+'Rev, Exp, Cha Local Restr '!D15+'Rev, Exp, Cha Debt Service'!D12</f>
        <v>1538379.5</v>
      </c>
      <c r="F16" s="3">
        <f t="shared" si="0"/>
        <v>0.1119505859363914</v>
      </c>
      <c r="H16" s="5">
        <f>+'Rev, Exp, Cha Unrestricted'!H15+'Rev, Exp, Cha Federal Restrict'!H15+'Rev, Exp, Cha State Restr '!H15+'Rev, Exp, Cha Local Restr '!H15+'Rev, Exp, Cha Debt Service'!H12</f>
        <v>1479191.15</v>
      </c>
      <c r="J16" s="3">
        <f>+(D16-H16)/H16+1</f>
        <v>1.0400139968387454</v>
      </c>
      <c r="K16" s="16" t="s">
        <v>114</v>
      </c>
    </row>
    <row r="17" spans="1:13" x14ac:dyDescent="0.25">
      <c r="A17" s="10" t="s">
        <v>50</v>
      </c>
      <c r="B17" s="6">
        <f>+'Rev, Exp, Cha Unrestricted'!B16+'Rev, Exp, Cha Federal Restrict'!B16+'Rev, Exp, Cha State Restr '!B16+'Rev, Exp, Cha Local Restr '!B16+'Rev, Exp, Cha Debt Service'!B13</f>
        <v>2849760</v>
      </c>
      <c r="C17" s="6"/>
      <c r="D17" s="5">
        <f>+'Rev, Exp, Cha Unrestricted'!D16+'Rev, Exp, Cha Federal Restrict'!D16+'Rev, Exp, Cha State Restr '!D16+'Rev, Exp, Cha Local Restr '!D16+'Rev, Exp, Cha Debt Service'!D13</f>
        <v>1481206.64</v>
      </c>
      <c r="F17" s="3">
        <f t="shared" si="0"/>
        <v>0.51976539778788378</v>
      </c>
      <c r="H17" s="5">
        <f>+'Rev, Exp, Cha Unrestricted'!H16+'Rev, Exp, Cha Federal Restrict'!H16+'Rev, Exp, Cha State Restr '!H16+'Rev, Exp, Cha Local Restr '!H16+'Rev, Exp, Cha Debt Service'!H13</f>
        <v>1513485.34</v>
      </c>
      <c r="J17" s="3">
        <f>+(D17-H17)/H17+1</f>
        <v>0.97867260478386919</v>
      </c>
      <c r="K17" s="16" t="s">
        <v>116</v>
      </c>
    </row>
    <row r="18" spans="1:13" x14ac:dyDescent="0.25">
      <c r="A18" s="4" t="s">
        <v>41</v>
      </c>
      <c r="B18" s="6"/>
      <c r="C18" s="6"/>
      <c r="D18" s="5"/>
      <c r="F18" s="3"/>
      <c r="H18" s="5"/>
      <c r="J18" s="3"/>
    </row>
    <row r="19" spans="1:13" x14ac:dyDescent="0.25">
      <c r="A19" s="10" t="s">
        <v>42</v>
      </c>
      <c r="B19" s="6">
        <f>+'Rev, Exp, Cha Unrestricted'!B18+'Rev, Exp, Cha Federal Restrict'!B18+'Rev, Exp, Cha State Restr '!B18+'Rev, Exp, Cha Local Restr '!B18+'Rev, Exp, Cha Debt Service'!B15</f>
        <v>4276117</v>
      </c>
      <c r="C19" s="6"/>
      <c r="D19" s="5">
        <f>+'Rev, Exp, Cha Unrestricted'!D18+'Rev, Exp, Cha Federal Restrict'!D18+'Rev, Exp, Cha State Restr '!D18+'Rev, Exp, Cha Local Restr '!D18+'Rev, Exp, Cha Debt Service'!D15</f>
        <v>2585533.04</v>
      </c>
      <c r="F19" s="3">
        <f t="shared" si="0"/>
        <v>0.6046450646696524</v>
      </c>
      <c r="H19" s="5">
        <f>+'Rev, Exp, Cha Unrestricted'!H18+'Rev, Exp, Cha Federal Restrict'!H18+'Rev, Exp, Cha State Restr '!H18+'Rev, Exp, Cha Local Restr '!H18+'Rev, Exp, Cha Debt Service'!H15</f>
        <v>2830813.92</v>
      </c>
      <c r="J19" s="3">
        <f>+(D19-H19)/H19+1</f>
        <v>0.91335323093225429</v>
      </c>
      <c r="K19" s="16" t="s">
        <v>118</v>
      </c>
      <c r="M19" s="51"/>
    </row>
    <row r="20" spans="1:13" x14ac:dyDescent="0.25">
      <c r="A20" s="10" t="s">
        <v>43</v>
      </c>
      <c r="B20" s="6">
        <f>+'Rev, Exp, Cha Unrestricted'!B19+'Rev, Exp, Cha Federal Restrict'!B19+'Rev, Exp, Cha State Restr '!B19+'Rev, Exp, Cha Local Restr '!B19+'Rev, Exp, Cha Debt Service'!B16</f>
        <v>1591815</v>
      </c>
      <c r="C20" s="6"/>
      <c r="D20" s="5">
        <f>+'Rev, Exp, Cha Unrestricted'!D19+'Rev, Exp, Cha Federal Restrict'!D19+'Rev, Exp, Cha State Restr '!D19+'Rev, Exp, Cha Local Restr '!D19+'Rev, Exp, Cha Debt Service'!D16</f>
        <v>585150.94999999995</v>
      </c>
      <c r="F20" s="3">
        <f t="shared" si="0"/>
        <v>0.36759984671585577</v>
      </c>
      <c r="H20" s="5">
        <f>+'Rev, Exp, Cha Unrestricted'!H19+'Rev, Exp, Cha Federal Restrict'!H19+'Rev, Exp, Cha State Restr '!H19+'Rev, Exp, Cha Local Restr '!H19+'Rev, Exp, Cha Debt Service'!H16</f>
        <v>518636.18</v>
      </c>
      <c r="J20" s="3">
        <f>+(D20-H20)/H20+1</f>
        <v>1.1282493828332609</v>
      </c>
      <c r="K20" s="16" t="s">
        <v>119</v>
      </c>
      <c r="M20" s="51"/>
    </row>
    <row r="21" spans="1:13" x14ac:dyDescent="0.25">
      <c r="A21" s="10" t="s">
        <v>75</v>
      </c>
      <c r="B21" s="6">
        <f>+'Rev, Exp, Cha Unrestricted'!B20+'Rev, Exp, Cha Federal Restrict'!B20+'Rev, Exp, Cha State Restr '!B20+'Rev, Exp, Cha Local Restr '!B20+'Rev, Exp, Cha Debt Service'!B17</f>
        <v>-220000</v>
      </c>
      <c r="C21" s="6"/>
      <c r="D21" s="5">
        <f>+'Rev, Exp, Cha Unrestricted'!D20+'Rev, Exp, Cha Federal Restrict'!D20+'Rev, Exp, Cha State Restr '!D20+'Rev, Exp, Cha Local Restr '!D20+'Rev, Exp, Cha Debt Service'!D17</f>
        <v>0</v>
      </c>
      <c r="F21" s="3">
        <f t="shared" si="0"/>
        <v>0</v>
      </c>
      <c r="H21" s="5">
        <f>+'Rev, Exp, Cha Unrestricted'!H20+'Rev, Exp, Cha Federal Restrict'!H20+'Rev, Exp, Cha State Restr '!H20+'Rev, Exp, Cha Local Restr '!H20+'Rev, Exp, Cha Debt Service'!H17</f>
        <v>0</v>
      </c>
      <c r="J21" s="3">
        <v>0</v>
      </c>
      <c r="K21" s="16" t="s">
        <v>120</v>
      </c>
      <c r="M21" s="51"/>
    </row>
    <row r="22" spans="1:13" x14ac:dyDescent="0.25">
      <c r="A22" s="4" t="s">
        <v>44</v>
      </c>
      <c r="B22" s="6"/>
      <c r="C22" s="6"/>
      <c r="D22" s="5"/>
      <c r="F22" s="3"/>
      <c r="H22" s="5"/>
      <c r="J22" s="3"/>
      <c r="M22" s="51"/>
    </row>
    <row r="23" spans="1:13" x14ac:dyDescent="0.25">
      <c r="A23" s="10" t="s">
        <v>42</v>
      </c>
      <c r="B23" s="6">
        <f>+'Rev, Exp, Cha Unrestricted'!B22+'Rev, Exp, Cha Federal Restrict'!B22+'Rev, Exp, Cha State Restr '!B22+'Rev, Exp, Cha Local Restr '!B22+'Rev, Exp, Cha Debt Service'!B19</f>
        <v>4985352</v>
      </c>
      <c r="C23" s="6"/>
      <c r="D23" s="5">
        <f>+'Rev, Exp, Cha Unrestricted'!D22+'Rev, Exp, Cha Federal Restrict'!D22+'Rev, Exp, Cha State Restr '!D22+'Rev, Exp, Cha Local Restr '!D22+'Rev, Exp, Cha Debt Service'!D19</f>
        <v>3303691.4</v>
      </c>
      <c r="F23" s="3">
        <f t="shared" si="0"/>
        <v>0.66267966635054054</v>
      </c>
      <c r="H23" s="5">
        <f>+'Rev, Exp, Cha Unrestricted'!H22+'Rev, Exp, Cha Federal Restrict'!H22+'Rev, Exp, Cha State Restr '!H22+'Rev, Exp, Cha Local Restr '!H22+'Rev, Exp, Cha Debt Service'!H19</f>
        <v>3326609.11</v>
      </c>
      <c r="J23" s="3">
        <f>+(D23-H23)/H23+1</f>
        <v>0.99311078962325094</v>
      </c>
      <c r="K23" s="16" t="s">
        <v>122</v>
      </c>
      <c r="M23" s="51"/>
    </row>
    <row r="24" spans="1:13" hidden="1" x14ac:dyDescent="0.25">
      <c r="A24" s="10" t="s">
        <v>43</v>
      </c>
      <c r="B24" s="6">
        <f>+'Rev, Exp, Cha Unrestricted'!B23+'Rev, Exp, Cha Federal Restrict'!B23+'Rev, Exp, Cha State Restr '!B23+'Rev, Exp, Cha Local Restr '!B23+'Rev, Exp, Cha Debt Service'!B20</f>
        <v>0</v>
      </c>
      <c r="C24" s="6"/>
      <c r="D24" s="5">
        <f>+'Rev, Exp, Cha Unrestricted'!D23+'Rev, Exp, Cha Federal Restrict'!D23+'Rev, Exp, Cha State Restr '!D23+'Rev, Exp, Cha Local Restr '!D23+'Rev, Exp, Cha Debt Service'!D20</f>
        <v>0</v>
      </c>
      <c r="F24" s="3" t="e">
        <f>+(D24-B24)/B24+1</f>
        <v>#DIV/0!</v>
      </c>
      <c r="H24" s="5">
        <f>+'Rev, Exp, Cha Unrestricted'!H23+'Rev, Exp, Cha Federal Restrict'!H23+'Rev, Exp, Cha State Restr '!H23+'Rev, Exp, Cha Local Restr '!H23+'Rev, Exp, Cha Debt Service'!H20</f>
        <v>0</v>
      </c>
      <c r="J24" s="3" t="e">
        <f>+(H24-D24)/D24+1</f>
        <v>#DIV/0!</v>
      </c>
    </row>
    <row r="25" spans="1:13" x14ac:dyDescent="0.25">
      <c r="A25" s="4" t="s">
        <v>45</v>
      </c>
      <c r="B25" s="6"/>
      <c r="C25" s="6"/>
      <c r="D25" s="5"/>
      <c r="F25" s="3"/>
      <c r="H25" s="5"/>
      <c r="J25" s="3"/>
      <c r="M25" s="51"/>
    </row>
    <row r="26" spans="1:13" x14ac:dyDescent="0.25">
      <c r="A26" s="10" t="s">
        <v>42</v>
      </c>
      <c r="B26" s="6">
        <f>+'Rev, Exp, Cha Unrestricted'!B25+'Rev, Exp, Cha Federal Restrict'!B25+'Rev, Exp, Cha State Restr '!B25+'Rev, Exp, Cha Local Restr '!B25+'Rev, Exp, Cha Debt Service'!B22</f>
        <v>-300000</v>
      </c>
      <c r="C26" s="6"/>
      <c r="D26" s="5">
        <f>+'Rev, Exp, Cha Unrestricted'!D25+'Rev, Exp, Cha Federal Restrict'!D25+'Rev, Exp, Cha State Restr '!D25+'Rev, Exp, Cha Local Restr '!D25+'Rev, Exp, Cha Debt Service'!D22</f>
        <v>-124502.91</v>
      </c>
      <c r="F26" s="3">
        <f t="shared" ref="F26:F33" si="1">+(D26-B26)/B26+1</f>
        <v>0.41500970000000004</v>
      </c>
      <c r="H26" s="5">
        <f>+'Rev, Exp, Cha Unrestricted'!H25+'Rev, Exp, Cha Federal Restrict'!H25+'Rev, Exp, Cha State Restr '!H25+'Rev, Exp, Cha Local Restr '!H25+'Rev, Exp, Cha Debt Service'!H22</f>
        <v>-112362.66</v>
      </c>
      <c r="J26" s="3">
        <f t="shared" ref="J26:J33" si="2">+(D26-H26)/H26+1</f>
        <v>1.1080452349561678</v>
      </c>
      <c r="K26" s="16" t="s">
        <v>123</v>
      </c>
    </row>
    <row r="27" spans="1:13" hidden="1" x14ac:dyDescent="0.25">
      <c r="A27" s="10" t="s">
        <v>43</v>
      </c>
      <c r="B27" s="6">
        <f>+'Rev, Exp, Cha Unrestricted'!B26+'Rev, Exp, Cha Federal Restrict'!B26+'Rev, Exp, Cha State Restr '!B26+'Rev, Exp, Cha Local Restr '!B26+'Rev, Exp, Cha Debt Service'!B23</f>
        <v>0</v>
      </c>
      <c r="C27" s="6"/>
      <c r="D27" s="5">
        <f>+'Rev, Exp, Cha Unrestricted'!D26+'Rev, Exp, Cha Federal Restrict'!D26+'Rev, Exp, Cha State Restr '!D26+'Rev, Exp, Cha Local Restr '!D26+'Rev, Exp, Cha Debt Service'!D23</f>
        <v>0</v>
      </c>
      <c r="F27" s="3" t="e">
        <f t="shared" si="1"/>
        <v>#DIV/0!</v>
      </c>
      <c r="H27" s="5">
        <f>+'Rev, Exp, Cha Unrestricted'!H26+'Rev, Exp, Cha Federal Restrict'!H26+'Rev, Exp, Cha State Restr '!H26+'Rev, Exp, Cha Local Restr '!H26+'Rev, Exp, Cha Debt Service'!H23</f>
        <v>0</v>
      </c>
      <c r="J27" s="3" t="e">
        <f t="shared" si="2"/>
        <v>#DIV/0!</v>
      </c>
      <c r="K27" s="16" t="s">
        <v>125</v>
      </c>
    </row>
    <row r="28" spans="1:13" x14ac:dyDescent="0.25">
      <c r="A28" s="4" t="s">
        <v>46</v>
      </c>
      <c r="B28" s="6">
        <f>+'Rev, Exp, Cha Unrestricted'!B27+'Rev, Exp, Cha Federal Restrict'!B27+'Rev, Exp, Cha State Restr '!B27+'Rev, Exp, Cha Local Restr '!B27+'Rev, Exp, Cha Debt Service'!B24</f>
        <v>433162</v>
      </c>
      <c r="C28" s="6"/>
      <c r="D28" s="5">
        <f>+'Rev, Exp, Cha Unrestricted'!D27+'Rev, Exp, Cha Federal Restrict'!D27+'Rev, Exp, Cha State Restr '!D27+'Rev, Exp, Cha Local Restr '!D27+'Rev, Exp, Cha Debt Service'!D24</f>
        <v>207497.69</v>
      </c>
      <c r="F28" s="3">
        <f t="shared" si="1"/>
        <v>0.47903022425789887</v>
      </c>
      <c r="H28" s="5">
        <f>+'Rev, Exp, Cha Unrestricted'!H27+'Rev, Exp, Cha Federal Restrict'!H27+'Rev, Exp, Cha State Restr '!H27+'Rev, Exp, Cha Local Restr '!H27+'Rev, Exp, Cha Debt Service'!H24</f>
        <v>217817.86</v>
      </c>
      <c r="J28" s="3">
        <f t="shared" si="2"/>
        <v>0.95262018458908748</v>
      </c>
      <c r="K28" s="16" t="s">
        <v>126</v>
      </c>
    </row>
    <row r="29" spans="1:13" x14ac:dyDescent="0.25">
      <c r="A29" s="4" t="s">
        <v>200</v>
      </c>
      <c r="B29" s="6">
        <v>0</v>
      </c>
      <c r="C29" s="6"/>
      <c r="D29" s="5">
        <f>+'Rev, Exp, Cha Debt Service'!D25</f>
        <v>0</v>
      </c>
      <c r="F29" s="3">
        <v>0</v>
      </c>
      <c r="H29" s="5">
        <f>+'Rev, Exp, Cha Debt Service'!H25</f>
        <v>0</v>
      </c>
      <c r="J29" s="3">
        <v>0</v>
      </c>
      <c r="K29" s="16" t="s">
        <v>127</v>
      </c>
    </row>
    <row r="30" spans="1:13" x14ac:dyDescent="0.25">
      <c r="A30" s="4" t="s">
        <v>47</v>
      </c>
      <c r="B30" s="6">
        <f>+'Rev, Exp, Cha Unrestricted'!B28+'Rev, Exp, Cha Federal Restrict'!B28+'Rev, Exp, Cha State Restr '!B28+'Rev, Exp, Cha Local Restr '!B28+'Rev, Exp, Cha Debt Service'!B26</f>
        <v>800003</v>
      </c>
      <c r="C30" s="6"/>
      <c r="D30" s="5">
        <f>+'Rev, Exp, Cha Unrestricted'!D28+'Rev, Exp, Cha Federal Restrict'!D28+'Rev, Exp, Cha State Restr '!D28+'Rev, Exp, Cha Local Restr '!D28+'Rev, Exp, Cha Debt Service'!D26</f>
        <v>203752.58000000002</v>
      </c>
      <c r="F30" s="3">
        <f t="shared" si="1"/>
        <v>0.2546897699133629</v>
      </c>
      <c r="H30" s="5">
        <f>+'Rev, Exp, Cha Unrestricted'!H28+'Rev, Exp, Cha Federal Restrict'!H28+'Rev, Exp, Cha State Restr '!H28+'Rev, Exp, Cha Local Restr '!H28+'Rev, Exp, Cha Debt Service'!H26</f>
        <v>104035.53</v>
      </c>
      <c r="J30" s="3">
        <f t="shared" si="2"/>
        <v>1.9584903349845963</v>
      </c>
      <c r="K30" s="16" t="s">
        <v>127</v>
      </c>
    </row>
    <row r="31" spans="1:13" x14ac:dyDescent="0.25">
      <c r="A31" s="4" t="s">
        <v>64</v>
      </c>
      <c r="B31" s="6">
        <f>+'Rev, Exp, Cha Auxiliary'!B13</f>
        <v>2447900</v>
      </c>
      <c r="C31" s="6"/>
      <c r="D31" s="5">
        <f>+'Rev, Exp, Cha Auxiliary'!D13</f>
        <v>1050293</v>
      </c>
      <c r="F31" s="3">
        <f t="shared" si="1"/>
        <v>0.42905878508108997</v>
      </c>
      <c r="H31" s="5">
        <f>+'Rev, Exp, Cha Auxiliary'!H13</f>
        <v>1093040.03</v>
      </c>
      <c r="J31" s="3">
        <f t="shared" si="2"/>
        <v>0.96089161528695333</v>
      </c>
      <c r="K31" s="16" t="s">
        <v>128</v>
      </c>
    </row>
    <row r="32" spans="1:13" x14ac:dyDescent="0.25">
      <c r="A32" s="4" t="s">
        <v>74</v>
      </c>
      <c r="B32" s="6">
        <f>+'Rev, Exp, Cha Unrestricted'!B30+'Rev, Exp, Cha Federal Restrict'!B30+'Rev, Exp, Cha State Restr '!B30+'Rev, Exp, Cha Local Restr '!B30+'Rev, Exp, Cha Debt Service'!B28</f>
        <v>113850</v>
      </c>
      <c r="C32" s="6"/>
      <c r="D32" s="5">
        <f>+'Rev, Exp, Cha Unrestricted'!D30+'Rev, Exp, Cha Federal Restrict'!D30+'Rev, Exp, Cha State Restr '!D30+'Rev, Exp, Cha Local Restr '!D30+'Rev, Exp, Cha Debt Service'!D28</f>
        <v>33150.660000000003</v>
      </c>
      <c r="F32" s="3">
        <f t="shared" si="1"/>
        <v>0.29117839262187095</v>
      </c>
      <c r="H32" s="5">
        <f>+'Rev, Exp, Cha Unrestricted'!H30+'Rev, Exp, Cha Federal Restrict'!H30+'Rev, Exp, Cha State Restr '!H30+'Rev, Exp, Cha Local Restr '!H30+'Rev, Exp, Cha Debt Service'!H28</f>
        <v>42216.73</v>
      </c>
      <c r="J32" s="3">
        <f t="shared" si="2"/>
        <v>0.78524935493582759</v>
      </c>
      <c r="K32" s="16" t="s">
        <v>129</v>
      </c>
    </row>
    <row r="33" spans="1:11" x14ac:dyDescent="0.25">
      <c r="A33" s="4" t="s">
        <v>63</v>
      </c>
      <c r="B33" s="6">
        <f>+'Rev, Exp, Cha Unrestricted'!B31+'Rev, Exp, Cha Federal Restrict'!B31+'Rev, Exp, Cha State Restr '!B31+'Rev, Exp, Cha Local Restr '!B31+'Rev, Exp, Cha Debt Service'!B29</f>
        <v>3312156</v>
      </c>
      <c r="C33" s="6"/>
      <c r="D33" s="5">
        <f>+'Rev, Exp, Cha Unrestricted'!D31+'Rev, Exp, Cha Federal Restrict'!D31+'Rev, Exp, Cha State Restr '!D31+'Rev, Exp, Cha Local Restr '!D31+'Rev, Exp, Cha Debt Service'!D29</f>
        <v>3312155.5</v>
      </c>
      <c r="F33" s="3">
        <f t="shared" si="1"/>
        <v>0.99999984904092687</v>
      </c>
      <c r="H33" s="5">
        <f>+'Rev, Exp, Cha Unrestricted'!H31+'Rev, Exp, Cha Federal Restrict'!H31+'Rev, Exp, Cha State Restr '!H31+'Rev, Exp, Cha Local Restr '!H31+'Rev, Exp, Cha Debt Service'!H29</f>
        <v>2811618.92</v>
      </c>
      <c r="J33" s="3">
        <f t="shared" si="2"/>
        <v>1.178024331974548</v>
      </c>
      <c r="K33" s="16" t="s">
        <v>131</v>
      </c>
    </row>
    <row r="34" spans="1:11" x14ac:dyDescent="0.25">
      <c r="A34" s="4" t="s">
        <v>51</v>
      </c>
      <c r="B34" s="6"/>
      <c r="C34" s="6"/>
      <c r="D34" s="5"/>
      <c r="F34" s="3"/>
      <c r="H34" s="5"/>
      <c r="J34" s="3"/>
    </row>
    <row r="35" spans="1:11" x14ac:dyDescent="0.25">
      <c r="A35" s="10" t="s">
        <v>53</v>
      </c>
      <c r="B35" s="6">
        <f>+'Rev, Exp, Cha Unrestricted'!B33+'Rev, Exp, Cha Federal Restrict'!B33+'Rev, Exp, Cha State Restr '!B33+'Rev, Exp, Cha Local Restr '!B33+'Rev, Exp, Cha Debt Service'!B31</f>
        <v>3032524</v>
      </c>
      <c r="C35" s="6"/>
      <c r="D35" s="5">
        <f>+'Rev, Exp, Cha Unrestricted'!D33+'Rev, Exp, Cha Federal Restrict'!D33+'Rev, Exp, Cha State Restr '!D33+'Rev, Exp, Cha Local Restr '!D33+'Rev, Exp, Cha Debt Service'!D31</f>
        <v>3032523.62</v>
      </c>
      <c r="F35" s="3">
        <f t="shared" ref="F35:F38" si="3">+(D35-B35)/B35+1</f>
        <v>0.99999987469184093</v>
      </c>
      <c r="H35" s="5">
        <f>+'Rev, Exp, Cha Unrestricted'!H33+'Rev, Exp, Cha Federal Restrict'!H33+'Rev, Exp, Cha State Restr '!H33+'Rev, Exp, Cha Local Restr '!H33+'Rev, Exp, Cha Debt Service'!H31</f>
        <v>1235641.31</v>
      </c>
      <c r="J35" s="3">
        <f t="shared" ref="J35:J38" si="4">+(D35-H35)/H35+1</f>
        <v>2.4542102918200426</v>
      </c>
      <c r="K35" s="16" t="s">
        <v>140</v>
      </c>
    </row>
    <row r="36" spans="1:11" x14ac:dyDescent="0.25">
      <c r="A36" s="10" t="s">
        <v>52</v>
      </c>
      <c r="B36" s="6">
        <f>+'Rev, Exp, Cha Unrestricted'!B34+'Rev, Exp, Cha Federal Restrict'!B34+'Rev, Exp, Cha State Restr '!B34+'Rev, Exp, Cha Local Restr '!B34+'Rev, Exp, Cha Debt Service'!B32</f>
        <v>219317</v>
      </c>
      <c r="C36" s="6"/>
      <c r="D36" s="5">
        <f>+'Rev, Exp, Cha Unrestricted'!D34+'Rev, Exp, Cha Federal Restrict'!D34+'Rev, Exp, Cha State Restr '!D34+'Rev, Exp, Cha Local Restr '!D34+'Rev, Exp, Cha Debt Service'!D32</f>
        <v>219316.89</v>
      </c>
      <c r="F36" s="3">
        <f t="shared" si="3"/>
        <v>0.99999949844289326</v>
      </c>
      <c r="H36" s="5">
        <f>+'Rev, Exp, Cha Unrestricted'!H34+'Rev, Exp, Cha Federal Restrict'!H34+'Rev, Exp, Cha State Restr '!H34+'Rev, Exp, Cha Local Restr '!H34+'Rev, Exp, Cha Debt Service'!H32</f>
        <v>107990.7</v>
      </c>
      <c r="J36" s="3">
        <f t="shared" si="4"/>
        <v>2.0308868263656041</v>
      </c>
      <c r="K36" s="16" t="s">
        <v>141</v>
      </c>
    </row>
    <row r="37" spans="1:11" ht="16.5" x14ac:dyDescent="0.35">
      <c r="A37" s="10" t="s">
        <v>54</v>
      </c>
      <c r="B37" s="26">
        <f>+'Rev, Exp, Cha Unrestricted'!B35+'Rev, Exp, Cha Federal Restrict'!B35+'Rev, Exp, Cha State Restr '!B35+'Rev, Exp, Cha Local Restr '!B35+'Rev, Exp, Cha Debt Service'!B33</f>
        <v>410907</v>
      </c>
      <c r="C37" s="6"/>
      <c r="D37" s="8">
        <f>+'Rev, Exp, Cha Unrestricted'!D35+'Rev, Exp, Cha Federal Restrict'!D35+'Rev, Exp, Cha State Restr '!D35+'Rev, Exp, Cha Local Restr '!D35+'Rev, Exp, Cha Debt Service'!D33</f>
        <v>311431.49</v>
      </c>
      <c r="F37" s="3">
        <f t="shared" si="3"/>
        <v>0.75791234999647117</v>
      </c>
      <c r="H37" s="8">
        <f>+'Rev, Exp, Cha Unrestricted'!H35+'Rev, Exp, Cha Federal Restrict'!H35+'Rev, Exp, Cha State Restr '!H35+'Rev, Exp, Cha Local Restr '!H35+'Rev, Exp, Cha Debt Service'!H33</f>
        <v>40048.99</v>
      </c>
      <c r="J37" s="3">
        <f t="shared" si="4"/>
        <v>7.7762632715581592</v>
      </c>
      <c r="K37" s="16" t="s">
        <v>142</v>
      </c>
    </row>
    <row r="38" spans="1:11" ht="16.5" x14ac:dyDescent="0.35">
      <c r="A38" s="56" t="s">
        <v>55</v>
      </c>
      <c r="B38" s="26">
        <f>SUM(B11:B37)</f>
        <v>43948568</v>
      </c>
      <c r="C38" s="6"/>
      <c r="D38" s="8">
        <f>SUM(D11:D37)</f>
        <v>21082133.289999999</v>
      </c>
      <c r="F38" s="3">
        <f t="shared" si="3"/>
        <v>0.47970011878430263</v>
      </c>
      <c r="H38" s="8">
        <f>SUM(H11:H37)</f>
        <v>18052515.559999995</v>
      </c>
      <c r="J38" s="3">
        <f t="shared" si="4"/>
        <v>1.1678224688371355</v>
      </c>
    </row>
    <row r="39" spans="1:11" ht="3.95" customHeight="1" x14ac:dyDescent="0.25">
      <c r="B39" s="6"/>
      <c r="C39" s="6"/>
      <c r="D39" s="5"/>
      <c r="F39" s="3"/>
      <c r="H39" s="5"/>
      <c r="J39" s="3"/>
    </row>
    <row r="40" spans="1:11" x14ac:dyDescent="0.25">
      <c r="A40" s="4" t="s">
        <v>56</v>
      </c>
      <c r="B40" s="6"/>
      <c r="C40" s="6"/>
      <c r="D40" s="5"/>
      <c r="F40" s="3"/>
      <c r="H40" s="5"/>
      <c r="J40" s="3"/>
    </row>
    <row r="41" spans="1:11" x14ac:dyDescent="0.25">
      <c r="A41" s="4" t="s">
        <v>57</v>
      </c>
      <c r="B41" s="6">
        <f>+'Rev, Exp, Cha Unrestricted'!B39+'Rev, Exp, Cha Federal Restrict'!B39+'Rev, Exp, Cha State Restr '!B39+'Rev, Exp, Cha Local Restr '!B39</f>
        <v>12442512</v>
      </c>
      <c r="C41" s="6"/>
      <c r="D41" s="5">
        <f>+'Rev, Exp, Cha Unrestricted'!D39+'Rev, Exp, Cha Federal Restrict'!D39+'Rev, Exp, Cha State Restr '!D39+'Rev, Exp, Cha Local Restr '!D39</f>
        <v>5167599.4000000004</v>
      </c>
      <c r="F41" s="3">
        <f t="shared" ref="F41:F52" si="5">+(D41-B41)/B41+1</f>
        <v>0.41531801616908226</v>
      </c>
      <c r="H41" s="5">
        <f>+'Rev, Exp, Cha Unrestricted'!H39+'Rev, Exp, Cha Federal Restrict'!H39+'Rev, Exp, Cha State Restr '!H39+'Rev, Exp, Cha Local Restr '!H39</f>
        <v>4573588.97</v>
      </c>
      <c r="J41" s="3">
        <f t="shared" ref="J41:J49" si="6">+(D41-H41)/H41+1</f>
        <v>1.1298784026934543</v>
      </c>
      <c r="K41" s="16" t="s">
        <v>143</v>
      </c>
    </row>
    <row r="42" spans="1:11" x14ac:dyDescent="0.25">
      <c r="A42" s="4" t="s">
        <v>58</v>
      </c>
      <c r="B42" s="6">
        <f>+'Rev, Exp, Cha Unrestricted'!B40+'Rev, Exp, Cha Federal Restrict'!B40+'Rev, Exp, Cha State Restr '!B40+'Rev, Exp, Cha Local Restr '!B40</f>
        <v>516211</v>
      </c>
      <c r="C42" s="6"/>
      <c r="D42" s="5">
        <f>+'Rev, Exp, Cha Unrestricted'!D40+'Rev, Exp, Cha Federal Restrict'!D40+'Rev, Exp, Cha State Restr '!D40+'Rev, Exp, Cha Local Restr '!D40</f>
        <v>97291.56</v>
      </c>
      <c r="F42" s="3">
        <f t="shared" si="5"/>
        <v>0.18847246571653842</v>
      </c>
      <c r="H42" s="5">
        <f>+'Rev, Exp, Cha Unrestricted'!H40+'Rev, Exp, Cha Federal Restrict'!H40+'Rev, Exp, Cha State Restr '!H40+'Rev, Exp, Cha Local Restr '!H40</f>
        <v>68271.899999999994</v>
      </c>
      <c r="J42" s="3">
        <f t="shared" si="6"/>
        <v>1.4250600906082884</v>
      </c>
      <c r="K42" s="16" t="s">
        <v>146</v>
      </c>
    </row>
    <row r="43" spans="1:11" x14ac:dyDescent="0.25">
      <c r="A43" s="4" t="s">
        <v>59</v>
      </c>
      <c r="B43" s="6">
        <f>+'Rev, Exp, Cha Unrestricted'!B41+'Rev, Exp, Cha Federal Restrict'!B41+'Rev, Exp, Cha State Restr '!B41+'Rev, Exp, Cha Local Restr '!B41</f>
        <v>3350571</v>
      </c>
      <c r="C43" s="6"/>
      <c r="D43" s="5">
        <f>+'Rev, Exp, Cha Unrestricted'!D41+'Rev, Exp, Cha Federal Restrict'!D41+'Rev, Exp, Cha State Restr '!D41+'Rev, Exp, Cha Local Restr '!D41</f>
        <v>1206394.2400000002</v>
      </c>
      <c r="F43" s="3">
        <f t="shared" si="5"/>
        <v>0.36005631278967087</v>
      </c>
      <c r="H43" s="5">
        <f>+'Rev, Exp, Cha Unrestricted'!H41+'Rev, Exp, Cha Federal Restrict'!H41+'Rev, Exp, Cha State Restr '!H41+'Rev, Exp, Cha Local Restr '!H41</f>
        <v>1322397.49</v>
      </c>
      <c r="J43" s="3">
        <f t="shared" si="6"/>
        <v>0.91227807759979962</v>
      </c>
      <c r="K43" s="16" t="s">
        <v>151</v>
      </c>
    </row>
    <row r="44" spans="1:11" x14ac:dyDescent="0.25">
      <c r="A44" s="4" t="s">
        <v>60</v>
      </c>
      <c r="B44" s="6">
        <f>+'Rev, Exp, Cha Unrestricted'!B42+'Rev, Exp, Cha Federal Restrict'!B42+'Rev, Exp, Cha State Restr '!B42+'Rev, Exp, Cha Local Restr '!B42</f>
        <v>3005950</v>
      </c>
      <c r="C44" s="6"/>
      <c r="D44" s="5">
        <f>+'Rev, Exp, Cha Unrestricted'!D42+'Rev, Exp, Cha Federal Restrict'!D42+'Rev, Exp, Cha State Restr '!D42+'Rev, Exp, Cha Local Restr '!D42</f>
        <v>1319287.96</v>
      </c>
      <c r="F44" s="3">
        <f t="shared" si="5"/>
        <v>0.43889218383539308</v>
      </c>
      <c r="H44" s="5">
        <f>+'Rev, Exp, Cha Unrestricted'!H42+'Rev, Exp, Cha Federal Restrict'!H42+'Rev, Exp, Cha State Restr '!H42+'Rev, Exp, Cha Local Restr '!H42</f>
        <v>1256966.1399999999</v>
      </c>
      <c r="J44" s="3">
        <f t="shared" si="6"/>
        <v>1.0495811446440395</v>
      </c>
      <c r="K44" s="16" t="s">
        <v>155</v>
      </c>
    </row>
    <row r="45" spans="1:11" x14ac:dyDescent="0.25">
      <c r="A45" s="4" t="s">
        <v>61</v>
      </c>
      <c r="B45" s="6">
        <f>+'Rev, Exp, Cha Unrestricted'!B43+'Rev, Exp, Cha Federal Restrict'!B43+'Rev, Exp, Cha State Restr '!B43+'Rev, Exp, Cha Local Restr '!B43</f>
        <v>8626657</v>
      </c>
      <c r="C45" s="6"/>
      <c r="D45" s="5">
        <f>+'Rev, Exp, Cha Unrestricted'!D43+'Rev, Exp, Cha Federal Restrict'!D43+'Rev, Exp, Cha State Restr '!D43+'Rev, Exp, Cha Local Restr '!D43</f>
        <v>4608670.62</v>
      </c>
      <c r="F45" s="3">
        <f t="shared" si="5"/>
        <v>0.53423598735871847</v>
      </c>
      <c r="H45" s="5">
        <f>+'Rev, Exp, Cha Unrestricted'!H43+'Rev, Exp, Cha Federal Restrict'!H43+'Rev, Exp, Cha State Restr '!H43+'Rev, Exp, Cha Local Restr '!H43</f>
        <v>2448686.88</v>
      </c>
      <c r="J45" s="3">
        <f t="shared" si="6"/>
        <v>1.8820987924760719</v>
      </c>
      <c r="K45" s="16" t="s">
        <v>160</v>
      </c>
    </row>
    <row r="46" spans="1:11" x14ac:dyDescent="0.25">
      <c r="A46" s="4" t="s">
        <v>62</v>
      </c>
      <c r="B46" s="6">
        <f>+'Rev, Exp, Cha Unrestricted'!B44+'Rev, Exp, Cha Federal Restrict'!B44+'Rev, Exp, Cha State Restr '!B44+'Rev, Exp, Cha Local Restr '!B44</f>
        <v>4835862</v>
      </c>
      <c r="C46" s="6"/>
      <c r="D46" s="5">
        <f>+'Rev, Exp, Cha Unrestricted'!D44+'Rev, Exp, Cha Federal Restrict'!D44+'Rev, Exp, Cha State Restr '!D44+'Rev, Exp, Cha Local Restr '!D44</f>
        <v>2097182.27</v>
      </c>
      <c r="F46" s="3">
        <f t="shared" si="5"/>
        <v>0.43367289430508982</v>
      </c>
      <c r="H46" s="5">
        <f>+'Rev, Exp, Cha Unrestricted'!H44+'Rev, Exp, Cha Federal Restrict'!H44+'Rev, Exp, Cha State Restr '!H44+'Rev, Exp, Cha Local Restr '!H44</f>
        <v>1785157.07</v>
      </c>
      <c r="J46" s="3">
        <f t="shared" si="6"/>
        <v>1.1747886531911726</v>
      </c>
      <c r="K46" s="16" t="s">
        <v>176</v>
      </c>
    </row>
    <row r="47" spans="1:11" x14ac:dyDescent="0.25">
      <c r="A47" s="4" t="s">
        <v>63</v>
      </c>
      <c r="B47" s="6">
        <f>+'Rev, Exp, Cha Unrestricted'!B45+'Rev, Exp, Cha Federal Restrict'!B45+'Rev, Exp, Cha State Restr '!B45+'Rev, Exp, Cha Local Restr '!B45</f>
        <v>3718024</v>
      </c>
      <c r="C47" s="6"/>
      <c r="D47" s="5">
        <f>+'Rev, Exp, Cha Unrestricted'!D45+'Rev, Exp, Cha Federal Restrict'!D45+'Rev, Exp, Cha State Restr '!D45+'Rev, Exp, Cha Local Restr '!D45</f>
        <v>3631405.21</v>
      </c>
      <c r="F47" s="3">
        <f t="shared" si="5"/>
        <v>0.97670300406882793</v>
      </c>
      <c r="H47" s="5">
        <f>+'Rev, Exp, Cha Unrestricted'!H45+'Rev, Exp, Cha Federal Restrict'!H45+'Rev, Exp, Cha State Restr '!H45+'Rev, Exp, Cha Local Restr '!H45</f>
        <v>3088256.72</v>
      </c>
      <c r="J47" s="3">
        <f t="shared" si="6"/>
        <v>1.1758754336977528</v>
      </c>
      <c r="K47" s="16" t="s">
        <v>183</v>
      </c>
    </row>
    <row r="48" spans="1:11" x14ac:dyDescent="0.25">
      <c r="A48" s="4" t="s">
        <v>64</v>
      </c>
      <c r="B48" s="6">
        <f>+'Rev, Exp, Cha Auxiliary'!B30</f>
        <v>3024121</v>
      </c>
      <c r="C48" s="6"/>
      <c r="D48" s="5">
        <f>+'Rev, Exp, Cha Auxiliary'!D30</f>
        <v>1149696.45</v>
      </c>
      <c r="F48" s="3">
        <f t="shared" si="5"/>
        <v>0.38017541295470647</v>
      </c>
      <c r="H48" s="5">
        <f>+'Rev, Exp, Cha Auxiliary'!H30</f>
        <v>1128161.26</v>
      </c>
      <c r="J48" s="3">
        <f t="shared" si="6"/>
        <v>1.019088751549579</v>
      </c>
      <c r="K48" s="16" t="s">
        <v>189</v>
      </c>
    </row>
    <row r="49" spans="1:11" x14ac:dyDescent="0.25">
      <c r="A49" s="4" t="s">
        <v>76</v>
      </c>
      <c r="B49" s="6">
        <f>+'Rev, Exp, Cha Unrestricted'!B47+'Rev, Exp, Cha Federal Restrict'!B47+'Rev, Exp, Cha State Restr '!B47+'Rev, Exp, Cha Local Restr '!B47</f>
        <v>1261941</v>
      </c>
      <c r="C49" s="6"/>
      <c r="D49" s="5">
        <f>+'Rev, Exp, Cha Unrestricted'!D47+'Rev, Exp, Cha Federal Restrict'!D47+'Rev, Exp, Cha State Restr '!D47+'Rev, Exp, Cha Local Restr '!D47</f>
        <v>443356.17</v>
      </c>
      <c r="F49" s="3">
        <f t="shared" si="5"/>
        <v>0.35132876259666646</v>
      </c>
      <c r="H49" s="5">
        <f>+'Rev, Exp, Cha Unrestricted'!H47+'Rev, Exp, Cha Federal Restrict'!H47+'Rev, Exp, Cha State Restr '!H47+'Rev, Exp, Cha Local Restr '!H47</f>
        <v>615290.29</v>
      </c>
      <c r="J49" s="3">
        <f t="shared" si="6"/>
        <v>0.7205642234334626</v>
      </c>
      <c r="K49" s="16" t="s">
        <v>191</v>
      </c>
    </row>
    <row r="50" spans="1:11" x14ac:dyDescent="0.25">
      <c r="A50" s="4" t="s">
        <v>50</v>
      </c>
      <c r="B50" s="6">
        <f>+'Rev, Exp, Cha Debt Service'!B40</f>
        <v>3049760</v>
      </c>
      <c r="C50" s="6"/>
      <c r="D50" s="5">
        <f>+'Rev, Exp, Cha Debt Service'!D40</f>
        <v>0</v>
      </c>
      <c r="F50" s="3">
        <f t="shared" si="5"/>
        <v>0</v>
      </c>
      <c r="H50" s="5">
        <f>+'Rev, Exp, Cha Debt Service'!H40</f>
        <v>0</v>
      </c>
      <c r="J50" s="3">
        <v>0</v>
      </c>
      <c r="K50" s="16" t="s">
        <v>349</v>
      </c>
    </row>
    <row r="51" spans="1:11" ht="16.5" x14ac:dyDescent="0.35">
      <c r="A51" s="4" t="s">
        <v>216</v>
      </c>
      <c r="B51" s="26">
        <f>+'Rev, Exp, Cha Unrestricted'!B49</f>
        <v>9051</v>
      </c>
      <c r="C51" s="6"/>
      <c r="D51" s="33">
        <f>+'Rev, Exp, Cha Unrestricted'!D49</f>
        <v>0</v>
      </c>
      <c r="F51" s="3">
        <v>0</v>
      </c>
      <c r="H51" s="33">
        <f>+'Rev, Exp, Cha Unrestricted'!H49</f>
        <v>0</v>
      </c>
      <c r="J51" s="3">
        <v>0</v>
      </c>
      <c r="K51" s="16" t="s">
        <v>202</v>
      </c>
    </row>
    <row r="52" spans="1:11" ht="16.5" x14ac:dyDescent="0.35">
      <c r="A52" s="56" t="s">
        <v>55</v>
      </c>
      <c r="B52" s="26">
        <f>SUM(B41:B51)</f>
        <v>43840660</v>
      </c>
      <c r="C52" s="6"/>
      <c r="D52" s="8">
        <f>SUM(D41:D51)</f>
        <v>19720883.880000003</v>
      </c>
      <c r="F52" s="3">
        <f t="shared" si="5"/>
        <v>0.44983090765513112</v>
      </c>
      <c r="H52" s="8">
        <f>SUM(H41:H51)</f>
        <v>16286776.719999999</v>
      </c>
      <c r="J52" s="3">
        <f t="shared" ref="J52" si="7">+(D52-H52)/H52+1</f>
        <v>1.2108524736992896</v>
      </c>
    </row>
    <row r="53" spans="1:11" ht="72.75" customHeight="1" x14ac:dyDescent="0.25">
      <c r="B53" s="6"/>
      <c r="C53" s="6"/>
      <c r="D53" s="5"/>
      <c r="F53" s="3"/>
      <c r="H53" s="5"/>
      <c r="J53" s="3"/>
    </row>
    <row r="54" spans="1:11" x14ac:dyDescent="0.25">
      <c r="A54" s="4" t="s">
        <v>65</v>
      </c>
      <c r="B54" s="6"/>
      <c r="C54" s="6"/>
      <c r="D54" s="5"/>
      <c r="F54" s="3"/>
      <c r="H54" s="5"/>
      <c r="J54" s="3"/>
    </row>
    <row r="55" spans="1:11" x14ac:dyDescent="0.25">
      <c r="A55" s="4" t="s">
        <v>66</v>
      </c>
      <c r="B55" s="6">
        <f>+'Rev, Exp, Cha Unrestricted'!B53+'Rev, Exp, Cha Federal Restrict'!B52+'Rev, Exp, Cha State Restr '!B52+'Rev, Exp, Cha Local Restr '!B52+'Rev, Exp, Cha Auxiliary'!B33+'Rev, Exp, Cha Debt Service'!B43</f>
        <v>334092</v>
      </c>
      <c r="C55" s="6"/>
      <c r="D55" s="5">
        <f>+'Rev, Exp, Cha Unrestricted'!D53+'Rev, Exp, Cha Federal Restrict'!D52+'Rev, Exp, Cha State Restr '!D52+'Rev, Exp, Cha Local Restr '!D52+'Rev, Exp, Cha Auxiliary'!D33+'Rev, Exp, Cha Debt Service'!D43</f>
        <v>134092.46</v>
      </c>
      <c r="F55" s="3">
        <f t="shared" ref="F55:F56" si="8">+(D55-B55)/B55+1</f>
        <v>0.40136387581863675</v>
      </c>
      <c r="H55" s="5">
        <f>+'Rev, Exp, Cha Unrestricted'!H53+'Rev, Exp, Cha Federal Restrict'!H52+'Rev, Exp, Cha State Restr '!H52+'Rev, Exp, Cha Local Restr '!H52+'Rev, Exp, Cha Auxiliary'!H33+'Rev, Exp, Cha Debt Service'!H43</f>
        <v>143798.53</v>
      </c>
      <c r="J55" s="3">
        <f t="shared" ref="J55:J56" si="9">+(D55-H55)/H55+1</f>
        <v>0.93250230026690806</v>
      </c>
    </row>
    <row r="56" spans="1:11" ht="16.5" x14ac:dyDescent="0.35">
      <c r="A56" s="4" t="s">
        <v>67</v>
      </c>
      <c r="B56" s="26">
        <f>+'Rev, Exp, Cha Unrestricted'!B54+'Rev, Exp, Cha Federal Restrict'!B53+'Rev, Exp, Cha State Restr '!B53+'Rev, Exp, Cha Local Restr '!B53</f>
        <v>-442000</v>
      </c>
      <c r="C56" s="6"/>
      <c r="D56" s="8">
        <f>+'Rev, Exp, Cha Unrestricted'!D54+'Rev, Exp, Cha Federal Restrict'!D53+'Rev, Exp, Cha State Restr '!D53+'Rev, Exp, Cha Local Restr '!D53+'Rev, Exp, Cha Debt Service'!D44</f>
        <v>-565436</v>
      </c>
      <c r="F56" s="3">
        <f t="shared" si="8"/>
        <v>1.2792669683257918</v>
      </c>
      <c r="H56" s="8">
        <f>+'Rev, Exp, Cha Unrestricted'!H54+'Rev, Exp, Cha Federal Restrict'!H53+'Rev, Exp, Cha State Restr '!H53+'Rev, Exp, Cha Local Restr '!H53+'Rev, Exp, Cha Debt Service'!H44</f>
        <v>-581493</v>
      </c>
      <c r="J56" s="3">
        <f t="shared" si="9"/>
        <v>0.97238659794700877</v>
      </c>
    </row>
    <row r="57" spans="1:11" ht="16.5" x14ac:dyDescent="0.35">
      <c r="A57" s="56" t="s">
        <v>55</v>
      </c>
      <c r="B57" s="26">
        <f>SUM(B55:B56)</f>
        <v>-107908</v>
      </c>
      <c r="C57" s="6"/>
      <c r="D57" s="8">
        <f>SUM(D55:D56)</f>
        <v>-431343.54000000004</v>
      </c>
      <c r="F57" s="3"/>
      <c r="G57" s="26">
        <f>SUM(G55:G56)</f>
        <v>0</v>
      </c>
      <c r="H57" s="8">
        <f>SUM(H55:H56)</f>
        <v>-437694.47</v>
      </c>
      <c r="J57" s="3"/>
    </row>
    <row r="58" spans="1:11" ht="3.95" customHeight="1" x14ac:dyDescent="0.25">
      <c r="B58" s="6"/>
      <c r="C58" s="6"/>
      <c r="D58" s="6"/>
      <c r="F58" s="3"/>
      <c r="H58" s="6"/>
      <c r="J58" s="3"/>
    </row>
    <row r="59" spans="1:11" ht="16.5" x14ac:dyDescent="0.35">
      <c r="A59" s="4" t="s">
        <v>397</v>
      </c>
      <c r="B59" s="34">
        <f>+B38-B52+B57</f>
        <v>0</v>
      </c>
      <c r="C59" s="6"/>
      <c r="D59" s="9">
        <f>+D38-D52+D57</f>
        <v>929905.86999999639</v>
      </c>
      <c r="F59" s="3"/>
      <c r="H59" s="9">
        <f>+H38-H52+H57</f>
        <v>1328044.3699999962</v>
      </c>
      <c r="J59" s="3"/>
    </row>
    <row r="60" spans="1:11" x14ac:dyDescent="0.25">
      <c r="B60" s="6"/>
      <c r="C60" s="6"/>
      <c r="D60" s="6"/>
      <c r="H60" s="6"/>
    </row>
    <row r="61" spans="1:11" x14ac:dyDescent="0.25">
      <c r="B61" s="6"/>
      <c r="C61" s="6"/>
      <c r="D61" s="6"/>
      <c r="H61" s="6"/>
    </row>
    <row r="62" spans="1:11" x14ac:dyDescent="0.25">
      <c r="B62" s="6"/>
      <c r="C62" s="6"/>
      <c r="D62" s="6"/>
      <c r="H62" s="6"/>
    </row>
    <row r="63" spans="1:11" x14ac:dyDescent="0.25">
      <c r="B63" s="6"/>
      <c r="C63" s="6"/>
      <c r="D63" s="6"/>
      <c r="H63" s="6"/>
    </row>
    <row r="64" spans="1:11" x14ac:dyDescent="0.25">
      <c r="B64" s="6"/>
      <c r="C64" s="6"/>
      <c r="D64" s="6"/>
      <c r="H64" s="6"/>
    </row>
    <row r="65" spans="2:8" x14ac:dyDescent="0.25">
      <c r="B65" s="6"/>
      <c r="C65" s="6"/>
      <c r="D65" s="6"/>
      <c r="H65" s="6"/>
    </row>
    <row r="66" spans="2:8" x14ac:dyDescent="0.25">
      <c r="B66" s="6"/>
      <c r="C66" s="6"/>
      <c r="D66" s="6"/>
      <c r="H66" s="6"/>
    </row>
    <row r="67" spans="2:8" x14ac:dyDescent="0.25">
      <c r="B67" s="6"/>
      <c r="C67" s="6"/>
      <c r="D67" s="6"/>
      <c r="H67" s="6"/>
    </row>
    <row r="68" spans="2:8" x14ac:dyDescent="0.25">
      <c r="B68" s="6"/>
      <c r="C68" s="6"/>
      <c r="D68" s="6"/>
      <c r="H68" s="6"/>
    </row>
    <row r="69" spans="2:8" x14ac:dyDescent="0.25">
      <c r="B69" s="6"/>
      <c r="C69" s="6"/>
      <c r="D69" s="6"/>
      <c r="H69" s="6"/>
    </row>
    <row r="70" spans="2:8" x14ac:dyDescent="0.25">
      <c r="B70" s="6"/>
      <c r="C70" s="6"/>
      <c r="D70" s="6"/>
      <c r="H70" s="6"/>
    </row>
    <row r="71" spans="2:8" x14ac:dyDescent="0.25">
      <c r="B71" s="6"/>
      <c r="C71" s="6"/>
      <c r="D71" s="6"/>
      <c r="H71" s="6"/>
    </row>
    <row r="72" spans="2:8" x14ac:dyDescent="0.25">
      <c r="B72" s="6"/>
      <c r="C72" s="6"/>
      <c r="D72" s="6"/>
    </row>
    <row r="73" spans="2:8" x14ac:dyDescent="0.25">
      <c r="B73" s="6"/>
      <c r="C73" s="6"/>
      <c r="D73" s="6"/>
    </row>
    <row r="74" spans="2:8" x14ac:dyDescent="0.25">
      <c r="B74" s="6"/>
      <c r="C74" s="6"/>
      <c r="D74" s="6"/>
    </row>
    <row r="75" spans="2:8" x14ac:dyDescent="0.25">
      <c r="B75" s="6"/>
      <c r="C75" s="6"/>
      <c r="D75" s="6"/>
    </row>
  </sheetData>
  <mergeCells count="3">
    <mergeCell ref="A1:J1"/>
    <mergeCell ref="A2:J2"/>
    <mergeCell ref="A3:J3"/>
  </mergeCells>
  <pageMargins left="0.5" right="0.5" top="0.5" bottom="0.5" header="0.3" footer="0.3"/>
  <pageSetup scale="92" firstPageNumber="4" orientation="portrait" useFirstPageNumber="1" r:id="rId1"/>
  <headerFooter>
    <oddFooter>&amp;CPage &amp;P of 21</oddFooter>
  </headerFooter>
  <rowBreaks count="1" manualBreakCount="1">
    <brk id="53"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1:H206"/>
  <sheetViews>
    <sheetView zoomScaleNormal="100" workbookViewId="0">
      <selection activeCell="F84" sqref="F84"/>
    </sheetView>
  </sheetViews>
  <sheetFormatPr defaultRowHeight="15" x14ac:dyDescent="0.25"/>
  <cols>
    <col min="1" max="1" width="6.5703125" style="43" customWidth="1"/>
    <col min="2" max="2" width="33.28515625" style="2" customWidth="1"/>
    <col min="3" max="8" width="9.140625" style="2"/>
  </cols>
  <sheetData>
    <row r="1" spans="1:8" ht="15.75" x14ac:dyDescent="0.25">
      <c r="A1" s="133" t="s">
        <v>0</v>
      </c>
      <c r="B1" s="133"/>
      <c r="C1" s="133"/>
      <c r="D1" s="133"/>
      <c r="E1" s="133"/>
      <c r="F1" s="133"/>
      <c r="G1" s="133"/>
      <c r="H1" s="133"/>
    </row>
    <row r="2" spans="1:8" x14ac:dyDescent="0.25">
      <c r="A2" s="134" t="s">
        <v>395</v>
      </c>
      <c r="B2" s="134"/>
      <c r="C2" s="134"/>
      <c r="D2" s="134"/>
      <c r="E2" s="134"/>
      <c r="F2" s="134"/>
      <c r="G2" s="134"/>
      <c r="H2" s="134"/>
    </row>
    <row r="3" spans="1:8" x14ac:dyDescent="0.25">
      <c r="A3" s="135" t="str">
        <f>+'Statement of Net Position'!A3:E3</f>
        <v>January 31, 2024</v>
      </c>
      <c r="B3" s="135"/>
      <c r="C3" s="135"/>
      <c r="D3" s="135"/>
      <c r="E3" s="135"/>
      <c r="F3" s="135"/>
      <c r="G3" s="135"/>
      <c r="H3" s="135"/>
    </row>
    <row r="5" spans="1:8" s="66" customFormat="1" ht="15" customHeight="1" x14ac:dyDescent="0.25">
      <c r="A5" s="64" t="s">
        <v>111</v>
      </c>
      <c r="B5" s="65" t="s">
        <v>204</v>
      </c>
      <c r="C5" s="65"/>
      <c r="D5" s="65"/>
      <c r="E5" s="65"/>
      <c r="F5" s="65"/>
      <c r="G5" s="65"/>
      <c r="H5" s="65"/>
    </row>
    <row r="6" spans="1:8" s="66" customFormat="1" ht="15" customHeight="1" x14ac:dyDescent="0.25">
      <c r="A6" s="65"/>
      <c r="B6" s="75" t="s">
        <v>40</v>
      </c>
      <c r="C6" s="65"/>
      <c r="D6" s="65"/>
      <c r="E6" s="65"/>
      <c r="F6" s="65"/>
      <c r="G6" s="65"/>
      <c r="H6" s="65"/>
    </row>
    <row r="7" spans="1:8" s="66" customFormat="1" ht="15" customHeight="1" x14ac:dyDescent="0.25">
      <c r="A7" s="64" t="s">
        <v>112</v>
      </c>
      <c r="B7" s="65" t="s">
        <v>113</v>
      </c>
      <c r="C7" s="65"/>
      <c r="D7" s="65"/>
      <c r="E7" s="65"/>
      <c r="F7" s="65"/>
      <c r="G7" s="65"/>
      <c r="H7" s="65"/>
    </row>
    <row r="8" spans="1:8" s="66" customFormat="1" ht="15" customHeight="1" x14ac:dyDescent="0.25">
      <c r="A8" s="64"/>
      <c r="B8" s="75" t="s">
        <v>381</v>
      </c>
      <c r="C8" s="65"/>
      <c r="D8" s="65"/>
      <c r="E8" s="65"/>
      <c r="F8" s="65"/>
      <c r="G8" s="65"/>
      <c r="H8" s="65"/>
    </row>
    <row r="9" spans="1:8" s="66" customFormat="1" ht="15" customHeight="1" x14ac:dyDescent="0.25">
      <c r="A9" s="64" t="s">
        <v>114</v>
      </c>
      <c r="B9" s="136" t="s">
        <v>205</v>
      </c>
      <c r="C9" s="136"/>
      <c r="D9" s="136"/>
      <c r="E9" s="136"/>
      <c r="F9" s="136"/>
      <c r="G9" s="136"/>
      <c r="H9" s="136"/>
    </row>
    <row r="10" spans="1:8" s="66" customFormat="1" ht="15" customHeight="1" x14ac:dyDescent="0.25">
      <c r="A10" s="64"/>
      <c r="B10" s="75" t="s">
        <v>115</v>
      </c>
      <c r="C10" s="65"/>
      <c r="D10" s="65"/>
      <c r="E10" s="65"/>
      <c r="F10" s="65"/>
      <c r="G10" s="65"/>
      <c r="H10" s="65"/>
    </row>
    <row r="11" spans="1:8" s="66" customFormat="1" ht="15" customHeight="1" x14ac:dyDescent="0.25">
      <c r="A11" s="64" t="s">
        <v>116</v>
      </c>
      <c r="B11" s="65" t="s">
        <v>206</v>
      </c>
      <c r="C11" s="65"/>
      <c r="D11" s="65"/>
      <c r="E11" s="65"/>
      <c r="F11" s="65"/>
      <c r="G11" s="65"/>
      <c r="H11" s="65"/>
    </row>
    <row r="12" spans="1:8" s="66" customFormat="1" ht="15" customHeight="1" x14ac:dyDescent="0.25">
      <c r="A12" s="65"/>
      <c r="B12" s="75" t="s">
        <v>117</v>
      </c>
      <c r="C12" s="65"/>
      <c r="D12" s="65"/>
      <c r="E12" s="65"/>
      <c r="F12" s="65"/>
      <c r="G12" s="65"/>
      <c r="H12" s="65"/>
    </row>
    <row r="13" spans="1:8" s="66" customFormat="1" ht="15" customHeight="1" x14ac:dyDescent="0.25">
      <c r="A13" s="64" t="s">
        <v>118</v>
      </c>
      <c r="B13" s="136" t="s">
        <v>248</v>
      </c>
      <c r="C13" s="136"/>
      <c r="D13" s="136"/>
      <c r="E13" s="136"/>
      <c r="F13" s="136"/>
      <c r="G13" s="136"/>
      <c r="H13" s="136"/>
    </row>
    <row r="14" spans="1:8" s="66" customFormat="1" ht="15" customHeight="1" x14ac:dyDescent="0.25">
      <c r="A14" s="64"/>
      <c r="B14" s="75" t="s">
        <v>313</v>
      </c>
      <c r="C14" s="65"/>
      <c r="D14" s="65"/>
      <c r="E14" s="65"/>
      <c r="F14" s="65"/>
      <c r="G14" s="65"/>
      <c r="H14" s="65"/>
    </row>
    <row r="15" spans="1:8" s="66" customFormat="1" ht="15" customHeight="1" x14ac:dyDescent="0.25">
      <c r="A15" s="64"/>
      <c r="B15" s="75" t="s">
        <v>314</v>
      </c>
      <c r="C15" s="65"/>
      <c r="D15" s="65"/>
      <c r="E15" s="65"/>
      <c r="F15" s="65"/>
      <c r="G15" s="65"/>
      <c r="H15" s="65"/>
    </row>
    <row r="16" spans="1:8" s="66" customFormat="1" ht="15" customHeight="1" x14ac:dyDescent="0.25">
      <c r="A16" s="64"/>
      <c r="B16" s="75" t="s">
        <v>315</v>
      </c>
      <c r="C16" s="65"/>
      <c r="D16" s="65"/>
      <c r="E16" s="65"/>
      <c r="F16" s="65"/>
      <c r="G16" s="65"/>
      <c r="H16" s="65"/>
    </row>
    <row r="17" spans="1:8" s="66" customFormat="1" ht="15" customHeight="1" x14ac:dyDescent="0.25">
      <c r="A17" s="64"/>
      <c r="B17" s="75" t="s">
        <v>316</v>
      </c>
      <c r="C17" s="65"/>
      <c r="D17" s="65"/>
      <c r="E17" s="65"/>
      <c r="F17" s="65"/>
      <c r="G17" s="65"/>
      <c r="H17" s="65"/>
    </row>
    <row r="18" spans="1:8" s="66" customFormat="1" ht="15" customHeight="1" x14ac:dyDescent="0.25">
      <c r="A18" s="64" t="s">
        <v>119</v>
      </c>
      <c r="B18" s="136" t="s">
        <v>249</v>
      </c>
      <c r="C18" s="136"/>
      <c r="D18" s="136"/>
      <c r="E18" s="136"/>
      <c r="F18" s="136"/>
      <c r="G18" s="136"/>
      <c r="H18" s="136"/>
    </row>
    <row r="19" spans="1:8" s="66" customFormat="1" ht="15" customHeight="1" x14ac:dyDescent="0.25">
      <c r="A19" s="64"/>
      <c r="B19" s="75" t="s">
        <v>306</v>
      </c>
      <c r="C19" s="65"/>
      <c r="D19" s="65"/>
      <c r="E19" s="65"/>
      <c r="F19" s="65"/>
      <c r="G19" s="65"/>
      <c r="H19" s="65"/>
    </row>
    <row r="20" spans="1:8" s="66" customFormat="1" ht="15" customHeight="1" x14ac:dyDescent="0.25">
      <c r="A20" s="64"/>
      <c r="B20" s="76" t="s">
        <v>301</v>
      </c>
      <c r="C20" s="67"/>
      <c r="D20" s="67"/>
      <c r="E20" s="67"/>
      <c r="F20" s="67"/>
      <c r="G20" s="67"/>
      <c r="H20" s="67"/>
    </row>
    <row r="21" spans="1:8" s="65" customFormat="1" ht="15" customHeight="1" x14ac:dyDescent="0.25">
      <c r="A21" s="64"/>
      <c r="B21" s="75" t="s">
        <v>303</v>
      </c>
    </row>
    <row r="22" spans="1:8" s="65" customFormat="1" ht="15" customHeight="1" x14ac:dyDescent="0.25">
      <c r="A22" s="64"/>
      <c r="B22" s="75" t="s">
        <v>307</v>
      </c>
    </row>
    <row r="23" spans="1:8" s="65" customFormat="1" ht="15" customHeight="1" x14ac:dyDescent="0.25">
      <c r="A23" s="64"/>
      <c r="B23" s="75" t="s">
        <v>305</v>
      </c>
    </row>
    <row r="24" spans="1:8" s="65" customFormat="1" ht="15" customHeight="1" x14ac:dyDescent="0.25">
      <c r="A24" s="64"/>
      <c r="B24" s="75" t="s">
        <v>347</v>
      </c>
    </row>
    <row r="25" spans="1:8" s="65" customFormat="1" ht="15" customHeight="1" x14ac:dyDescent="0.25">
      <c r="A25" s="64"/>
      <c r="B25" s="75" t="s">
        <v>304</v>
      </c>
    </row>
    <row r="26" spans="1:8" s="65" customFormat="1" ht="15" customHeight="1" x14ac:dyDescent="0.25">
      <c r="A26" s="64"/>
      <c r="B26" s="75" t="s">
        <v>365</v>
      </c>
    </row>
    <row r="27" spans="1:8" s="65" customFormat="1" ht="15" customHeight="1" x14ac:dyDescent="0.25">
      <c r="A27" s="64"/>
      <c r="B27" s="75" t="s">
        <v>311</v>
      </c>
    </row>
    <row r="28" spans="1:8" s="65" customFormat="1" ht="15" customHeight="1" x14ac:dyDescent="0.25">
      <c r="A28" s="64"/>
      <c r="B28" s="75" t="s">
        <v>309</v>
      </c>
    </row>
    <row r="29" spans="1:8" s="65" customFormat="1" ht="15" customHeight="1" x14ac:dyDescent="0.25">
      <c r="A29" s="64"/>
      <c r="B29" s="75" t="s">
        <v>310</v>
      </c>
    </row>
    <row r="30" spans="1:8" s="65" customFormat="1" ht="15" customHeight="1" x14ac:dyDescent="0.25">
      <c r="A30" s="64"/>
      <c r="B30" s="75" t="s">
        <v>366</v>
      </c>
    </row>
    <row r="31" spans="1:8" s="65" customFormat="1" ht="15" customHeight="1" x14ac:dyDescent="0.25">
      <c r="A31" s="64"/>
      <c r="B31" s="75" t="s">
        <v>308</v>
      </c>
    </row>
    <row r="32" spans="1:8" s="65" customFormat="1" ht="15" customHeight="1" x14ac:dyDescent="0.25">
      <c r="A32" s="64"/>
      <c r="B32" s="75" t="s">
        <v>312</v>
      </c>
    </row>
    <row r="33" spans="1:8" s="65" customFormat="1" ht="15" customHeight="1" x14ac:dyDescent="0.25">
      <c r="A33" s="64"/>
      <c r="B33" s="76" t="s">
        <v>302</v>
      </c>
      <c r="C33" s="67"/>
      <c r="D33" s="67"/>
      <c r="E33" s="67"/>
      <c r="F33" s="67"/>
      <c r="G33" s="67"/>
      <c r="H33" s="67"/>
    </row>
    <row r="34" spans="1:8" s="65" customFormat="1" ht="15" customHeight="1" x14ac:dyDescent="0.25">
      <c r="A34" s="64" t="s">
        <v>120</v>
      </c>
      <c r="B34" s="136" t="s">
        <v>285</v>
      </c>
      <c r="C34" s="136"/>
      <c r="D34" s="136"/>
      <c r="E34" s="136"/>
      <c r="F34" s="136"/>
      <c r="G34" s="136"/>
      <c r="H34" s="136"/>
    </row>
    <row r="35" spans="1:8" s="65" customFormat="1" ht="15" customHeight="1" x14ac:dyDescent="0.25">
      <c r="B35" s="75" t="s">
        <v>121</v>
      </c>
    </row>
    <row r="36" spans="1:8" s="65" customFormat="1" ht="15" customHeight="1" x14ac:dyDescent="0.25">
      <c r="A36" s="64" t="s">
        <v>122</v>
      </c>
      <c r="B36" s="136" t="s">
        <v>250</v>
      </c>
      <c r="C36" s="136"/>
      <c r="D36" s="136"/>
      <c r="E36" s="136"/>
      <c r="F36" s="136"/>
      <c r="G36" s="136"/>
      <c r="H36" s="136"/>
    </row>
    <row r="37" spans="1:8" s="65" customFormat="1" ht="15" customHeight="1" x14ac:dyDescent="0.25">
      <c r="A37" s="64"/>
      <c r="B37" s="75" t="s">
        <v>222</v>
      </c>
    </row>
    <row r="38" spans="1:8" s="65" customFormat="1" ht="15" customHeight="1" x14ac:dyDescent="0.25">
      <c r="A38" s="64"/>
      <c r="B38" s="75" t="s">
        <v>221</v>
      </c>
    </row>
    <row r="39" spans="1:8" s="65" customFormat="1" ht="15" customHeight="1" x14ac:dyDescent="0.25">
      <c r="B39" s="75" t="s">
        <v>223</v>
      </c>
    </row>
    <row r="40" spans="1:8" s="65" customFormat="1" ht="15" customHeight="1" x14ac:dyDescent="0.25">
      <c r="B40" s="75" t="s">
        <v>224</v>
      </c>
    </row>
    <row r="41" spans="1:8" s="65" customFormat="1" ht="15" customHeight="1" x14ac:dyDescent="0.25">
      <c r="B41" s="75" t="s">
        <v>225</v>
      </c>
    </row>
    <row r="42" spans="1:8" s="66" customFormat="1" ht="15" customHeight="1" x14ac:dyDescent="0.25">
      <c r="A42" s="65"/>
      <c r="B42" s="75" t="s">
        <v>226</v>
      </c>
      <c r="C42" s="65"/>
      <c r="D42" s="65"/>
      <c r="E42" s="65"/>
      <c r="F42" s="65"/>
      <c r="G42" s="65"/>
      <c r="H42" s="65"/>
    </row>
    <row r="43" spans="1:8" s="66" customFormat="1" ht="15" customHeight="1" x14ac:dyDescent="0.25">
      <c r="A43" s="64" t="s">
        <v>123</v>
      </c>
      <c r="B43" s="65" t="s">
        <v>207</v>
      </c>
      <c r="C43" s="65"/>
      <c r="D43" s="65"/>
      <c r="E43" s="65"/>
      <c r="F43" s="65"/>
      <c r="G43" s="65"/>
      <c r="H43" s="65"/>
    </row>
    <row r="44" spans="1:8" s="66" customFormat="1" ht="15" customHeight="1" x14ac:dyDescent="0.25">
      <c r="A44" s="64"/>
      <c r="B44" s="75" t="s">
        <v>124</v>
      </c>
      <c r="C44" s="65"/>
      <c r="D44" s="65"/>
      <c r="E44" s="65"/>
      <c r="F44" s="65"/>
      <c r="G44" s="65"/>
      <c r="H44" s="65"/>
    </row>
    <row r="45" spans="1:8" s="66" customFormat="1" ht="15" customHeight="1" x14ac:dyDescent="0.25">
      <c r="A45" s="64"/>
      <c r="B45" s="75" t="s">
        <v>227</v>
      </c>
      <c r="C45" s="65"/>
      <c r="D45" s="65"/>
      <c r="E45" s="65"/>
      <c r="F45" s="65"/>
      <c r="G45" s="65"/>
      <c r="H45" s="65"/>
    </row>
    <row r="46" spans="1:8" s="66" customFormat="1" ht="15" customHeight="1" x14ac:dyDescent="0.25">
      <c r="A46" s="68" t="s">
        <v>125</v>
      </c>
      <c r="B46" s="65" t="s">
        <v>203</v>
      </c>
      <c r="C46" s="65"/>
      <c r="D46" s="65"/>
      <c r="E46" s="65"/>
      <c r="F46" s="65"/>
      <c r="G46" s="65"/>
      <c r="H46" s="65"/>
    </row>
    <row r="47" spans="1:8" s="66" customFormat="1" ht="15" customHeight="1" x14ac:dyDescent="0.25">
      <c r="A47" s="64"/>
      <c r="B47" s="75" t="s">
        <v>124</v>
      </c>
      <c r="C47" s="65"/>
      <c r="D47" s="65"/>
      <c r="E47" s="65"/>
      <c r="F47" s="65"/>
      <c r="G47" s="65"/>
      <c r="H47" s="65"/>
    </row>
    <row r="48" spans="1:8" s="66" customFormat="1" ht="15" customHeight="1" x14ac:dyDescent="0.25">
      <c r="A48" s="64"/>
      <c r="B48" s="75" t="s">
        <v>227</v>
      </c>
      <c r="C48" s="65"/>
      <c r="D48" s="65"/>
      <c r="E48" s="65"/>
      <c r="F48" s="65"/>
      <c r="G48" s="65"/>
      <c r="H48" s="65"/>
    </row>
    <row r="49" spans="1:8" s="66" customFormat="1" ht="15" customHeight="1" x14ac:dyDescent="0.25">
      <c r="A49" s="64"/>
      <c r="B49" s="65"/>
      <c r="C49" s="65"/>
      <c r="D49" s="65"/>
      <c r="E49" s="65"/>
      <c r="F49" s="65"/>
      <c r="G49" s="65"/>
      <c r="H49" s="65"/>
    </row>
    <row r="50" spans="1:8" s="66" customFormat="1" ht="15" customHeight="1" x14ac:dyDescent="0.25">
      <c r="A50" s="64" t="s">
        <v>126</v>
      </c>
      <c r="B50" s="137" t="s">
        <v>228</v>
      </c>
      <c r="C50" s="137"/>
      <c r="D50" s="137"/>
      <c r="E50" s="137"/>
      <c r="F50" s="137"/>
      <c r="G50" s="137"/>
      <c r="H50" s="137"/>
    </row>
    <row r="51" spans="1:8" s="66" customFormat="1" ht="15" customHeight="1" x14ac:dyDescent="0.25">
      <c r="A51" s="64"/>
      <c r="B51" s="75" t="s">
        <v>320</v>
      </c>
      <c r="C51" s="65"/>
      <c r="D51" s="65"/>
      <c r="E51" s="65"/>
      <c r="F51" s="65"/>
      <c r="G51" s="65"/>
      <c r="H51" s="65"/>
    </row>
    <row r="52" spans="1:8" s="66" customFormat="1" ht="15" customHeight="1" x14ac:dyDescent="0.25">
      <c r="A52" s="64"/>
      <c r="B52" s="75" t="s">
        <v>321</v>
      </c>
      <c r="C52" s="65"/>
      <c r="D52" s="65"/>
      <c r="E52" s="65"/>
      <c r="F52" s="65"/>
      <c r="G52" s="65"/>
      <c r="H52" s="65"/>
    </row>
    <row r="53" spans="1:8" s="66" customFormat="1" ht="15" customHeight="1" x14ac:dyDescent="0.25">
      <c r="A53" s="64"/>
      <c r="B53" s="75" t="s">
        <v>317</v>
      </c>
      <c r="C53" s="65"/>
      <c r="D53" s="65"/>
      <c r="E53" s="65"/>
      <c r="F53" s="65"/>
      <c r="G53" s="65"/>
      <c r="H53" s="65"/>
    </row>
    <row r="54" spans="1:8" s="66" customFormat="1" ht="15" customHeight="1" x14ac:dyDescent="0.25">
      <c r="A54" s="64"/>
      <c r="B54" s="75" t="s">
        <v>367</v>
      </c>
      <c r="C54" s="65"/>
      <c r="D54" s="65"/>
      <c r="E54" s="65"/>
      <c r="F54" s="65"/>
      <c r="G54" s="65"/>
      <c r="H54" s="65"/>
    </row>
    <row r="55" spans="1:8" s="66" customFormat="1" ht="15" customHeight="1" x14ac:dyDescent="0.25">
      <c r="A55" s="64"/>
      <c r="B55" s="75" t="s">
        <v>229</v>
      </c>
      <c r="C55" s="65"/>
      <c r="D55" s="65"/>
      <c r="E55" s="65"/>
      <c r="F55" s="65"/>
      <c r="G55" s="65"/>
      <c r="H55" s="65"/>
    </row>
    <row r="56" spans="1:8" s="66" customFormat="1" ht="15" customHeight="1" x14ac:dyDescent="0.25">
      <c r="A56" s="64"/>
      <c r="B56" s="75" t="s">
        <v>368</v>
      </c>
      <c r="C56" s="65"/>
      <c r="D56" s="65"/>
      <c r="E56" s="65"/>
      <c r="F56" s="65"/>
      <c r="G56" s="65"/>
      <c r="H56" s="65"/>
    </row>
    <row r="57" spans="1:8" s="66" customFormat="1" ht="15" customHeight="1" x14ac:dyDescent="0.25">
      <c r="A57" s="64"/>
      <c r="B57" s="75" t="s">
        <v>231</v>
      </c>
      <c r="C57" s="65"/>
      <c r="D57" s="65"/>
      <c r="E57" s="65"/>
      <c r="F57" s="65"/>
      <c r="G57" s="65"/>
      <c r="H57" s="65"/>
    </row>
    <row r="58" spans="1:8" s="66" customFormat="1" ht="15" customHeight="1" x14ac:dyDescent="0.25">
      <c r="A58" s="64"/>
      <c r="B58" s="75" t="s">
        <v>230</v>
      </c>
      <c r="C58" s="65"/>
      <c r="D58" s="65"/>
      <c r="E58" s="65"/>
      <c r="F58" s="65"/>
      <c r="G58" s="65"/>
      <c r="H58" s="65"/>
    </row>
    <row r="59" spans="1:8" s="66" customFormat="1" ht="15" customHeight="1" x14ac:dyDescent="0.25">
      <c r="A59" s="64"/>
      <c r="B59" s="75" t="s">
        <v>323</v>
      </c>
      <c r="C59" s="65"/>
      <c r="D59" s="65"/>
      <c r="E59" s="65"/>
      <c r="F59" s="65"/>
      <c r="G59" s="65"/>
      <c r="H59" s="65"/>
    </row>
    <row r="60" spans="1:8" s="66" customFormat="1" ht="15" customHeight="1" x14ac:dyDescent="0.25">
      <c r="A60" s="64"/>
      <c r="B60" s="75" t="s">
        <v>322</v>
      </c>
      <c r="C60" s="65"/>
      <c r="D60" s="65"/>
      <c r="E60" s="65"/>
      <c r="F60" s="65"/>
      <c r="G60" s="65"/>
      <c r="H60" s="65"/>
    </row>
    <row r="61" spans="1:8" s="66" customFormat="1" ht="15" customHeight="1" x14ac:dyDescent="0.25">
      <c r="A61" s="64"/>
      <c r="B61" s="75" t="s">
        <v>318</v>
      </c>
      <c r="C61" s="65"/>
      <c r="D61" s="65"/>
      <c r="E61" s="65"/>
      <c r="F61" s="65"/>
      <c r="G61" s="65"/>
      <c r="H61" s="65"/>
    </row>
    <row r="62" spans="1:8" s="66" customFormat="1" ht="15" customHeight="1" x14ac:dyDescent="0.25">
      <c r="A62" s="64"/>
      <c r="B62" s="75" t="s">
        <v>319</v>
      </c>
      <c r="C62" s="65"/>
      <c r="D62" s="65"/>
      <c r="E62" s="65"/>
      <c r="F62" s="65"/>
      <c r="G62" s="65"/>
      <c r="H62" s="65"/>
    </row>
    <row r="63" spans="1:8" s="66" customFormat="1" ht="15" customHeight="1" x14ac:dyDescent="0.25">
      <c r="A63" s="65"/>
      <c r="B63" s="75" t="s">
        <v>324</v>
      </c>
      <c r="C63" s="65"/>
      <c r="D63" s="65"/>
      <c r="E63" s="65"/>
      <c r="F63" s="65"/>
      <c r="G63" s="65"/>
      <c r="H63" s="65"/>
    </row>
    <row r="64" spans="1:8" s="66" customFormat="1" ht="15" customHeight="1" x14ac:dyDescent="0.25">
      <c r="A64" s="68" t="s">
        <v>127</v>
      </c>
      <c r="B64" s="65" t="s">
        <v>195</v>
      </c>
      <c r="C64" s="65"/>
      <c r="D64" s="65"/>
      <c r="E64" s="65"/>
      <c r="F64" s="65"/>
      <c r="G64" s="65"/>
      <c r="H64" s="65"/>
    </row>
    <row r="65" spans="1:8" s="66" customFormat="1" ht="15" customHeight="1" x14ac:dyDescent="0.25">
      <c r="A65" s="64"/>
      <c r="B65" s="75" t="s">
        <v>232</v>
      </c>
      <c r="C65" s="65"/>
      <c r="D65" s="65"/>
      <c r="E65" s="65"/>
      <c r="F65" s="65"/>
      <c r="G65" s="65"/>
      <c r="H65" s="65"/>
    </row>
    <row r="66" spans="1:8" s="66" customFormat="1" ht="15" customHeight="1" x14ac:dyDescent="0.25">
      <c r="A66" s="68" t="s">
        <v>128</v>
      </c>
      <c r="B66" s="136" t="s">
        <v>64</v>
      </c>
      <c r="C66" s="136"/>
      <c r="D66" s="136"/>
      <c r="E66" s="136"/>
      <c r="F66" s="136"/>
      <c r="G66" s="136"/>
      <c r="H66" s="136"/>
    </row>
    <row r="67" spans="1:8" s="66" customFormat="1" ht="15" customHeight="1" x14ac:dyDescent="0.25">
      <c r="A67" s="64"/>
      <c r="B67" s="75" t="s">
        <v>233</v>
      </c>
      <c r="C67" s="65"/>
      <c r="D67" s="65"/>
      <c r="E67" s="65"/>
      <c r="F67" s="65"/>
      <c r="G67" s="65"/>
      <c r="H67" s="65"/>
    </row>
    <row r="68" spans="1:8" s="66" customFormat="1" ht="15" customHeight="1" x14ac:dyDescent="0.25">
      <c r="A68" s="64"/>
      <c r="B68" s="75" t="s">
        <v>208</v>
      </c>
      <c r="C68" s="65"/>
      <c r="D68" s="65"/>
      <c r="E68" s="65"/>
      <c r="F68" s="65"/>
      <c r="G68" s="65"/>
      <c r="H68" s="65"/>
    </row>
    <row r="69" spans="1:8" s="66" customFormat="1" ht="15" customHeight="1" x14ac:dyDescent="0.25">
      <c r="A69" s="64"/>
      <c r="B69" s="75" t="s">
        <v>271</v>
      </c>
      <c r="C69" s="65"/>
      <c r="D69" s="65"/>
      <c r="E69" s="65"/>
      <c r="F69" s="65"/>
      <c r="G69" s="65"/>
      <c r="H69" s="65"/>
    </row>
    <row r="70" spans="1:8" s="66" customFormat="1" ht="15" customHeight="1" x14ac:dyDescent="0.25">
      <c r="A70" s="64"/>
      <c r="B70" s="75" t="s">
        <v>325</v>
      </c>
      <c r="C70" s="65"/>
      <c r="D70" s="65"/>
      <c r="E70" s="65"/>
      <c r="F70" s="65"/>
      <c r="G70" s="65"/>
      <c r="H70" s="65"/>
    </row>
    <row r="71" spans="1:8" s="66" customFormat="1" ht="15" customHeight="1" x14ac:dyDescent="0.25">
      <c r="A71" s="64"/>
      <c r="B71" s="75" t="s">
        <v>254</v>
      </c>
      <c r="C71" s="65"/>
      <c r="D71" s="65"/>
      <c r="E71" s="65"/>
      <c r="F71" s="65"/>
      <c r="G71" s="65"/>
      <c r="H71" s="65"/>
    </row>
    <row r="72" spans="1:8" s="66" customFormat="1" ht="15" customHeight="1" x14ac:dyDescent="0.25">
      <c r="A72" s="64"/>
      <c r="B72" s="75" t="s">
        <v>234</v>
      </c>
      <c r="C72" s="65"/>
      <c r="D72" s="65"/>
      <c r="E72" s="65"/>
      <c r="F72" s="65"/>
      <c r="G72" s="65"/>
      <c r="H72" s="65"/>
    </row>
    <row r="73" spans="1:8" s="66" customFormat="1" ht="15" customHeight="1" x14ac:dyDescent="0.25">
      <c r="A73" s="64"/>
      <c r="B73" s="75" t="s">
        <v>235</v>
      </c>
      <c r="C73" s="65"/>
      <c r="D73" s="65"/>
      <c r="E73" s="65"/>
      <c r="F73" s="65"/>
      <c r="G73" s="65"/>
      <c r="H73" s="65"/>
    </row>
    <row r="74" spans="1:8" s="66" customFormat="1" ht="15" customHeight="1" x14ac:dyDescent="0.25">
      <c r="A74" s="64" t="s">
        <v>129</v>
      </c>
      <c r="B74" s="65" t="s">
        <v>74</v>
      </c>
      <c r="C74" s="65"/>
      <c r="D74" s="65"/>
      <c r="E74" s="65"/>
      <c r="F74" s="65"/>
      <c r="G74" s="65"/>
      <c r="H74" s="65"/>
    </row>
    <row r="75" spans="1:8" s="66" customFormat="1" ht="15" customHeight="1" x14ac:dyDescent="0.25">
      <c r="A75" s="64"/>
      <c r="B75" s="75" t="s">
        <v>369</v>
      </c>
      <c r="C75" s="65"/>
      <c r="D75" s="65"/>
      <c r="E75" s="65"/>
      <c r="F75" s="65"/>
      <c r="G75" s="65"/>
      <c r="H75" s="65"/>
    </row>
    <row r="76" spans="1:8" s="66" customFormat="1" ht="15" customHeight="1" x14ac:dyDescent="0.25">
      <c r="A76" s="64"/>
      <c r="B76" s="75" t="s">
        <v>382</v>
      </c>
      <c r="C76" s="65"/>
      <c r="D76" s="65"/>
      <c r="E76" s="65"/>
      <c r="F76" s="65"/>
      <c r="G76" s="65"/>
      <c r="H76" s="65"/>
    </row>
    <row r="77" spans="1:8" s="66" customFormat="1" ht="15" customHeight="1" x14ac:dyDescent="0.25">
      <c r="A77" s="64"/>
      <c r="B77" s="75" t="s">
        <v>236</v>
      </c>
      <c r="C77" s="65"/>
      <c r="D77" s="65"/>
      <c r="E77" s="65"/>
      <c r="F77" s="65"/>
      <c r="G77" s="65"/>
      <c r="H77" s="65"/>
    </row>
    <row r="78" spans="1:8" s="66" customFormat="1" ht="15" customHeight="1" x14ac:dyDescent="0.25">
      <c r="A78" s="64"/>
      <c r="B78" s="75" t="s">
        <v>238</v>
      </c>
      <c r="C78" s="65"/>
      <c r="D78" s="65"/>
      <c r="E78" s="65"/>
      <c r="F78" s="65"/>
      <c r="G78" s="65"/>
      <c r="H78" s="65"/>
    </row>
    <row r="79" spans="1:8" s="66" customFormat="1" ht="15" customHeight="1" x14ac:dyDescent="0.25">
      <c r="A79" s="64"/>
      <c r="B79" s="75" t="s">
        <v>372</v>
      </c>
      <c r="C79" s="65"/>
      <c r="D79" s="65"/>
      <c r="E79" s="65"/>
      <c r="F79" s="65"/>
      <c r="G79" s="65"/>
      <c r="H79" s="65"/>
    </row>
    <row r="80" spans="1:8" s="66" customFormat="1" ht="15" customHeight="1" x14ac:dyDescent="0.25">
      <c r="A80" s="64"/>
      <c r="B80" s="75" t="s">
        <v>239</v>
      </c>
      <c r="C80" s="65"/>
      <c r="D80" s="65"/>
      <c r="E80" s="65"/>
      <c r="F80" s="65"/>
      <c r="G80" s="65"/>
      <c r="H80" s="65"/>
    </row>
    <row r="81" spans="1:8" s="66" customFormat="1" ht="15" customHeight="1" x14ac:dyDescent="0.25">
      <c r="A81" s="64"/>
      <c r="B81" s="75" t="s">
        <v>241</v>
      </c>
      <c r="C81" s="65"/>
      <c r="D81" s="65"/>
      <c r="E81" s="65"/>
      <c r="F81" s="65"/>
      <c r="G81" s="65"/>
      <c r="H81" s="65"/>
    </row>
    <row r="82" spans="1:8" s="66" customFormat="1" ht="15" customHeight="1" x14ac:dyDescent="0.25">
      <c r="A82" s="64"/>
      <c r="B82" s="75" t="s">
        <v>326</v>
      </c>
      <c r="C82" s="65"/>
      <c r="D82" s="65"/>
      <c r="E82" s="65"/>
      <c r="F82" s="65"/>
      <c r="G82" s="65"/>
      <c r="H82" s="65"/>
    </row>
    <row r="83" spans="1:8" s="66" customFormat="1" ht="15" customHeight="1" x14ac:dyDescent="0.25">
      <c r="A83" s="64"/>
      <c r="B83" s="75" t="s">
        <v>240</v>
      </c>
      <c r="C83" s="65"/>
      <c r="D83" s="65"/>
      <c r="E83" s="65"/>
      <c r="F83" s="65"/>
      <c r="G83" s="65"/>
      <c r="H83" s="65"/>
    </row>
    <row r="84" spans="1:8" s="66" customFormat="1" ht="15" customHeight="1" x14ac:dyDescent="0.25">
      <c r="A84" s="64"/>
      <c r="B84" s="75" t="s">
        <v>242</v>
      </c>
      <c r="C84" s="65"/>
      <c r="D84" s="65"/>
      <c r="E84" s="65"/>
      <c r="F84" s="65"/>
      <c r="G84" s="65"/>
      <c r="H84" s="65"/>
    </row>
    <row r="85" spans="1:8" s="66" customFormat="1" ht="15" customHeight="1" x14ac:dyDescent="0.25">
      <c r="A85" s="64"/>
      <c r="B85" s="75" t="s">
        <v>383</v>
      </c>
      <c r="C85" s="65"/>
      <c r="D85" s="65"/>
      <c r="E85" s="65"/>
      <c r="F85" s="65"/>
      <c r="G85" s="65"/>
      <c r="H85" s="65"/>
    </row>
    <row r="86" spans="1:8" s="66" customFormat="1" ht="15" customHeight="1" x14ac:dyDescent="0.25">
      <c r="A86" s="64"/>
      <c r="B86" s="75" t="s">
        <v>371</v>
      </c>
      <c r="C86" s="65"/>
      <c r="D86" s="65"/>
      <c r="E86" s="65"/>
      <c r="F86" s="65"/>
      <c r="G86" s="65"/>
      <c r="H86" s="65"/>
    </row>
    <row r="87" spans="1:8" s="66" customFormat="1" ht="15" customHeight="1" x14ac:dyDescent="0.25">
      <c r="A87" s="64"/>
      <c r="B87" s="75" t="s">
        <v>370</v>
      </c>
      <c r="C87" s="65"/>
      <c r="D87" s="65"/>
      <c r="E87" s="65"/>
      <c r="F87" s="65"/>
      <c r="G87" s="65"/>
      <c r="H87" s="65"/>
    </row>
    <row r="88" spans="1:8" s="66" customFormat="1" ht="15" customHeight="1" x14ac:dyDescent="0.25">
      <c r="A88" s="64"/>
      <c r="B88" s="75" t="s">
        <v>130</v>
      </c>
      <c r="C88" s="65"/>
      <c r="D88" s="65"/>
      <c r="E88" s="65"/>
      <c r="F88" s="65"/>
      <c r="G88" s="65"/>
      <c r="H88" s="65"/>
    </row>
    <row r="89" spans="1:8" s="66" customFormat="1" ht="15" customHeight="1" x14ac:dyDescent="0.25">
      <c r="A89" s="64"/>
      <c r="B89" s="75" t="s">
        <v>237</v>
      </c>
      <c r="C89" s="65"/>
      <c r="D89" s="65"/>
      <c r="E89" s="65"/>
      <c r="F89" s="65"/>
      <c r="G89" s="65"/>
      <c r="H89" s="65"/>
    </row>
    <row r="90" spans="1:8" s="66" customFormat="1" ht="15" customHeight="1" x14ac:dyDescent="0.25">
      <c r="A90" s="68" t="s">
        <v>131</v>
      </c>
      <c r="B90" s="136" t="s">
        <v>243</v>
      </c>
      <c r="C90" s="136"/>
      <c r="D90" s="136"/>
      <c r="E90" s="136"/>
      <c r="F90" s="136"/>
      <c r="G90" s="136"/>
      <c r="H90" s="136"/>
    </row>
    <row r="91" spans="1:8" s="66" customFormat="1" ht="15" customHeight="1" x14ac:dyDescent="0.25">
      <c r="A91" s="64"/>
      <c r="B91" s="75" t="s">
        <v>353</v>
      </c>
      <c r="C91" s="65"/>
      <c r="D91" s="65"/>
      <c r="E91" s="65"/>
      <c r="F91" s="65"/>
      <c r="G91" s="65"/>
      <c r="H91" s="65"/>
    </row>
    <row r="92" spans="1:8" s="66" customFormat="1" ht="15" customHeight="1" x14ac:dyDescent="0.25">
      <c r="A92" s="64"/>
      <c r="B92" s="77" t="s">
        <v>132</v>
      </c>
      <c r="C92" s="65"/>
      <c r="D92" s="65"/>
      <c r="E92" s="65"/>
      <c r="F92" s="65"/>
      <c r="G92" s="65"/>
      <c r="H92" s="65"/>
    </row>
    <row r="93" spans="1:8" s="66" customFormat="1" ht="15" customHeight="1" x14ac:dyDescent="0.25">
      <c r="A93" s="64"/>
      <c r="B93" s="77" t="s">
        <v>133</v>
      </c>
      <c r="C93" s="65"/>
      <c r="D93" s="65"/>
      <c r="E93" s="65"/>
      <c r="F93" s="65"/>
      <c r="G93" s="65"/>
      <c r="H93" s="65"/>
    </row>
    <row r="94" spans="1:8" s="66" customFormat="1" ht="15" customHeight="1" x14ac:dyDescent="0.25">
      <c r="A94" s="64"/>
      <c r="B94" s="77" t="s">
        <v>134</v>
      </c>
      <c r="C94" s="65"/>
      <c r="D94" s="65"/>
      <c r="E94" s="65"/>
      <c r="F94" s="65"/>
      <c r="G94" s="65"/>
      <c r="H94" s="65"/>
    </row>
    <row r="95" spans="1:8" s="66" customFormat="1" ht="15" customHeight="1" x14ac:dyDescent="0.25">
      <c r="A95" s="64"/>
      <c r="B95" s="77" t="s">
        <v>346</v>
      </c>
      <c r="C95" s="65"/>
      <c r="D95" s="65"/>
      <c r="E95" s="65"/>
      <c r="F95" s="65"/>
      <c r="G95" s="65"/>
      <c r="H95" s="65"/>
    </row>
    <row r="96" spans="1:8" s="69" customFormat="1" ht="15" customHeight="1" x14ac:dyDescent="0.25">
      <c r="A96" s="64"/>
      <c r="B96" s="75" t="s">
        <v>135</v>
      </c>
      <c r="C96" s="65"/>
      <c r="D96" s="65"/>
      <c r="E96" s="65"/>
      <c r="F96" s="65"/>
      <c r="G96" s="65"/>
      <c r="H96" s="65"/>
    </row>
    <row r="97" spans="1:8" s="69" customFormat="1" ht="15" customHeight="1" x14ac:dyDescent="0.25">
      <c r="A97" s="65"/>
      <c r="B97" s="77" t="s">
        <v>136</v>
      </c>
      <c r="C97" s="65"/>
      <c r="D97" s="65"/>
      <c r="E97" s="65"/>
      <c r="F97" s="65"/>
      <c r="G97" s="65"/>
      <c r="H97" s="65"/>
    </row>
    <row r="98" spans="1:8" s="69" customFormat="1" ht="15" customHeight="1" x14ac:dyDescent="0.25">
      <c r="A98" s="65"/>
      <c r="B98" s="77" t="s">
        <v>137</v>
      </c>
      <c r="C98" s="65"/>
      <c r="D98" s="65"/>
      <c r="E98" s="65"/>
      <c r="F98" s="65"/>
      <c r="G98" s="65"/>
      <c r="H98" s="65"/>
    </row>
    <row r="99" spans="1:8" s="69" customFormat="1" ht="15" customHeight="1" x14ac:dyDescent="0.25">
      <c r="A99" s="65"/>
      <c r="B99" s="77" t="s">
        <v>138</v>
      </c>
      <c r="C99" s="65"/>
      <c r="D99" s="65"/>
      <c r="E99" s="65"/>
      <c r="F99" s="65"/>
      <c r="G99" s="65"/>
      <c r="H99" s="65"/>
    </row>
    <row r="100" spans="1:8" s="66" customFormat="1" ht="15" customHeight="1" x14ac:dyDescent="0.25">
      <c r="A100" s="65"/>
      <c r="B100" s="74" t="s">
        <v>139</v>
      </c>
      <c r="C100" s="65"/>
      <c r="D100" s="65"/>
      <c r="E100" s="65"/>
      <c r="F100" s="65"/>
      <c r="G100" s="65"/>
      <c r="H100" s="65"/>
    </row>
    <row r="101" spans="1:8" s="66" customFormat="1" ht="15" customHeight="1" x14ac:dyDescent="0.25">
      <c r="A101" s="65"/>
      <c r="B101" s="75" t="s">
        <v>255</v>
      </c>
      <c r="C101" s="65"/>
      <c r="D101" s="65"/>
      <c r="E101" s="65"/>
      <c r="F101" s="65"/>
      <c r="G101" s="65"/>
      <c r="H101" s="65"/>
    </row>
    <row r="102" spans="1:8" s="66" customFormat="1" ht="15" customHeight="1" x14ac:dyDescent="0.25">
      <c r="A102" s="65"/>
      <c r="B102" s="75" t="s">
        <v>373</v>
      </c>
      <c r="C102" s="65"/>
      <c r="D102" s="65"/>
      <c r="E102" s="65"/>
      <c r="F102" s="65"/>
      <c r="G102" s="65"/>
      <c r="H102" s="65"/>
    </row>
    <row r="103" spans="1:8" s="66" customFormat="1" ht="15" customHeight="1" x14ac:dyDescent="0.25">
      <c r="A103" s="70" t="s">
        <v>140</v>
      </c>
      <c r="B103" s="137" t="s">
        <v>286</v>
      </c>
      <c r="C103" s="137"/>
      <c r="D103" s="137"/>
      <c r="E103" s="137"/>
      <c r="F103" s="137"/>
      <c r="G103" s="137"/>
      <c r="H103" s="137"/>
    </row>
    <row r="104" spans="1:8" s="66" customFormat="1" ht="15" customHeight="1" x14ac:dyDescent="0.25">
      <c r="A104" s="71"/>
      <c r="B104" s="78" t="s">
        <v>287</v>
      </c>
      <c r="C104" s="72"/>
      <c r="D104" s="72"/>
      <c r="E104" s="72"/>
      <c r="F104" s="72"/>
      <c r="G104" s="72"/>
      <c r="H104" s="72"/>
    </row>
    <row r="105" spans="1:8" s="66" customFormat="1" ht="15" customHeight="1" x14ac:dyDescent="0.25">
      <c r="A105" s="71" t="s">
        <v>141</v>
      </c>
      <c r="B105" s="72" t="s">
        <v>288</v>
      </c>
      <c r="C105" s="72"/>
      <c r="D105" s="72"/>
      <c r="E105" s="72"/>
      <c r="F105" s="72"/>
      <c r="G105" s="72"/>
      <c r="H105" s="72"/>
    </row>
    <row r="106" spans="1:8" s="66" customFormat="1" ht="15" customHeight="1" x14ac:dyDescent="0.25">
      <c r="A106" s="64"/>
      <c r="B106" s="75" t="s">
        <v>287</v>
      </c>
      <c r="C106" s="65"/>
      <c r="D106" s="65"/>
      <c r="E106" s="65"/>
      <c r="F106" s="65"/>
      <c r="G106" s="65"/>
      <c r="H106" s="65"/>
    </row>
    <row r="107" spans="1:8" s="73" customFormat="1" ht="15" customHeight="1" x14ac:dyDescent="0.25">
      <c r="A107" s="70" t="s">
        <v>142</v>
      </c>
      <c r="B107" s="137" t="s">
        <v>289</v>
      </c>
      <c r="C107" s="137"/>
      <c r="D107" s="137"/>
      <c r="E107" s="137"/>
      <c r="F107" s="137"/>
      <c r="G107" s="137"/>
      <c r="H107" s="137"/>
    </row>
    <row r="108" spans="1:8" s="66" customFormat="1" ht="15" customHeight="1" x14ac:dyDescent="0.25">
      <c r="A108" s="65"/>
      <c r="B108" s="75" t="s">
        <v>287</v>
      </c>
      <c r="C108" s="65"/>
      <c r="D108" s="65"/>
      <c r="E108" s="65"/>
      <c r="F108" s="65"/>
      <c r="G108" s="65"/>
      <c r="H108" s="65"/>
    </row>
    <row r="109" spans="1:8" s="66" customFormat="1" ht="15" customHeight="1" x14ac:dyDescent="0.25">
      <c r="A109" s="71" t="s">
        <v>143</v>
      </c>
      <c r="B109" s="65" t="s">
        <v>209</v>
      </c>
      <c r="C109" s="65"/>
      <c r="D109" s="65"/>
      <c r="E109" s="65"/>
      <c r="F109" s="65"/>
      <c r="G109" s="65"/>
      <c r="H109" s="65"/>
    </row>
    <row r="110" spans="1:8" s="66" customFormat="1" ht="15" customHeight="1" x14ac:dyDescent="0.25">
      <c r="A110" s="64"/>
      <c r="B110" s="75" t="s">
        <v>144</v>
      </c>
      <c r="C110" s="65"/>
      <c r="D110" s="65"/>
      <c r="E110" s="65"/>
      <c r="F110" s="65"/>
      <c r="G110" s="65"/>
      <c r="H110" s="65"/>
    </row>
    <row r="111" spans="1:8" s="65" customFormat="1" ht="15" customHeight="1" x14ac:dyDescent="0.25">
      <c r="A111" s="64"/>
      <c r="B111" s="75" t="s">
        <v>145</v>
      </c>
    </row>
    <row r="112" spans="1:8" s="65" customFormat="1" ht="15" customHeight="1" x14ac:dyDescent="0.25">
      <c r="A112" s="64" t="s">
        <v>146</v>
      </c>
      <c r="B112" s="72" t="s">
        <v>244</v>
      </c>
    </row>
    <row r="113" spans="1:2" s="65" customFormat="1" ht="15" customHeight="1" x14ac:dyDescent="0.25">
      <c r="A113" s="64"/>
      <c r="B113" s="75" t="s">
        <v>327</v>
      </c>
    </row>
    <row r="114" spans="1:2" s="65" customFormat="1" ht="15" customHeight="1" x14ac:dyDescent="0.25">
      <c r="A114" s="64"/>
      <c r="B114" s="75" t="s">
        <v>149</v>
      </c>
    </row>
    <row r="115" spans="1:2" s="65" customFormat="1" ht="15" customHeight="1" x14ac:dyDescent="0.25">
      <c r="A115" s="64"/>
      <c r="B115" s="75" t="s">
        <v>374</v>
      </c>
    </row>
    <row r="116" spans="1:2" s="65" customFormat="1" ht="15" customHeight="1" x14ac:dyDescent="0.25">
      <c r="A116" s="64"/>
      <c r="B116" s="75" t="s">
        <v>147</v>
      </c>
    </row>
    <row r="117" spans="1:2" s="65" customFormat="1" ht="15" customHeight="1" x14ac:dyDescent="0.25">
      <c r="A117" s="64"/>
      <c r="B117" s="75" t="s">
        <v>148</v>
      </c>
    </row>
    <row r="118" spans="1:2" s="65" customFormat="1" ht="15" customHeight="1" x14ac:dyDescent="0.25">
      <c r="A118" s="64"/>
      <c r="B118" s="75" t="s">
        <v>150</v>
      </c>
    </row>
    <row r="119" spans="1:2" s="65" customFormat="1" ht="15" customHeight="1" x14ac:dyDescent="0.25">
      <c r="A119" s="64" t="s">
        <v>151</v>
      </c>
      <c r="B119" s="65" t="s">
        <v>210</v>
      </c>
    </row>
    <row r="120" spans="1:2" s="72" customFormat="1" ht="15" customHeight="1" x14ac:dyDescent="0.25">
      <c r="A120" s="71"/>
      <c r="B120" s="78" t="s">
        <v>384</v>
      </c>
    </row>
    <row r="121" spans="1:2" s="72" customFormat="1" ht="15" customHeight="1" x14ac:dyDescent="0.25">
      <c r="A121" s="71"/>
      <c r="B121" s="78" t="s">
        <v>385</v>
      </c>
    </row>
    <row r="122" spans="1:2" s="72" customFormat="1" ht="15" customHeight="1" x14ac:dyDescent="0.25">
      <c r="A122" s="71"/>
      <c r="B122" s="78" t="s">
        <v>348</v>
      </c>
    </row>
    <row r="123" spans="1:2" s="72" customFormat="1" ht="15" customHeight="1" x14ac:dyDescent="0.25">
      <c r="A123" s="71"/>
      <c r="B123" s="78" t="s">
        <v>328</v>
      </c>
    </row>
    <row r="124" spans="1:2" s="72" customFormat="1" ht="15" customHeight="1" x14ac:dyDescent="0.25">
      <c r="A124" s="71"/>
      <c r="B124" s="78" t="s">
        <v>153</v>
      </c>
    </row>
    <row r="125" spans="1:2" s="72" customFormat="1" ht="15" customHeight="1" x14ac:dyDescent="0.25">
      <c r="A125" s="71"/>
      <c r="B125" s="78" t="s">
        <v>264</v>
      </c>
    </row>
    <row r="126" spans="1:2" s="72" customFormat="1" ht="15" customHeight="1" x14ac:dyDescent="0.25">
      <c r="A126" s="71"/>
      <c r="B126" s="78" t="s">
        <v>154</v>
      </c>
    </row>
    <row r="127" spans="1:2" s="72" customFormat="1" ht="15" customHeight="1" x14ac:dyDescent="0.25">
      <c r="A127" s="71"/>
      <c r="B127" s="78" t="s">
        <v>354</v>
      </c>
    </row>
    <row r="128" spans="1:2" s="72" customFormat="1" ht="15" customHeight="1" x14ac:dyDescent="0.25">
      <c r="A128" s="71"/>
      <c r="B128" s="78" t="s">
        <v>375</v>
      </c>
    </row>
    <row r="129" spans="1:2" s="72" customFormat="1" ht="15" customHeight="1" x14ac:dyDescent="0.25">
      <c r="A129" s="71"/>
      <c r="B129" s="78" t="s">
        <v>175</v>
      </c>
    </row>
    <row r="130" spans="1:2" s="72" customFormat="1" ht="15" customHeight="1" x14ac:dyDescent="0.25">
      <c r="A130" s="71"/>
      <c r="B130" s="78" t="s">
        <v>152</v>
      </c>
    </row>
    <row r="131" spans="1:2" s="65" customFormat="1" ht="15" customHeight="1" x14ac:dyDescent="0.25">
      <c r="A131" s="64"/>
      <c r="B131" s="75" t="s">
        <v>386</v>
      </c>
    </row>
    <row r="132" spans="1:2" s="65" customFormat="1" ht="15" customHeight="1" x14ac:dyDescent="0.25">
      <c r="A132" s="64" t="s">
        <v>155</v>
      </c>
      <c r="B132" s="65" t="s">
        <v>211</v>
      </c>
    </row>
    <row r="133" spans="1:2" s="72" customFormat="1" ht="15" customHeight="1" x14ac:dyDescent="0.25">
      <c r="A133" s="71"/>
      <c r="B133" s="78" t="s">
        <v>387</v>
      </c>
    </row>
    <row r="134" spans="1:2" s="72" customFormat="1" ht="15" customHeight="1" x14ac:dyDescent="0.25">
      <c r="A134" s="71"/>
      <c r="B134" s="78" t="s">
        <v>331</v>
      </c>
    </row>
    <row r="135" spans="1:2" s="72" customFormat="1" ht="15" customHeight="1" x14ac:dyDescent="0.25">
      <c r="A135" s="71"/>
      <c r="B135" s="78" t="s">
        <v>355</v>
      </c>
    </row>
    <row r="136" spans="1:2" s="72" customFormat="1" ht="15" customHeight="1" x14ac:dyDescent="0.25">
      <c r="A136" s="71"/>
      <c r="B136" s="78" t="s">
        <v>390</v>
      </c>
    </row>
    <row r="137" spans="1:2" s="72" customFormat="1" ht="15" customHeight="1" x14ac:dyDescent="0.25">
      <c r="A137" s="71"/>
      <c r="B137" s="78" t="s">
        <v>389</v>
      </c>
    </row>
    <row r="138" spans="1:2" s="72" customFormat="1" ht="15" customHeight="1" x14ac:dyDescent="0.25">
      <c r="A138" s="71"/>
      <c r="B138" s="78" t="s">
        <v>157</v>
      </c>
    </row>
    <row r="139" spans="1:2" s="72" customFormat="1" ht="15" customHeight="1" x14ac:dyDescent="0.25">
      <c r="A139" s="71"/>
      <c r="B139" s="78" t="s">
        <v>158</v>
      </c>
    </row>
    <row r="140" spans="1:2" s="72" customFormat="1" ht="15" customHeight="1" x14ac:dyDescent="0.25">
      <c r="A140" s="71"/>
      <c r="B140" s="78" t="s">
        <v>388</v>
      </c>
    </row>
    <row r="141" spans="1:2" s="72" customFormat="1" ht="15" customHeight="1" x14ac:dyDescent="0.25">
      <c r="A141" s="71"/>
      <c r="B141" s="78" t="s">
        <v>156</v>
      </c>
    </row>
    <row r="142" spans="1:2" s="72" customFormat="1" ht="15" customHeight="1" x14ac:dyDescent="0.25">
      <c r="A142" s="71"/>
      <c r="B142" s="78" t="s">
        <v>356</v>
      </c>
    </row>
    <row r="143" spans="1:2" s="72" customFormat="1" ht="15" customHeight="1" x14ac:dyDescent="0.25">
      <c r="A143" s="71"/>
      <c r="B143" s="78" t="s">
        <v>332</v>
      </c>
    </row>
    <row r="144" spans="1:2" s="72" customFormat="1" ht="15" customHeight="1" x14ac:dyDescent="0.25">
      <c r="A144" s="71"/>
      <c r="B144" s="78" t="s">
        <v>329</v>
      </c>
    </row>
    <row r="145" spans="1:8" s="73" customFormat="1" ht="15" customHeight="1" x14ac:dyDescent="0.25">
      <c r="A145" s="72"/>
      <c r="B145" s="78" t="s">
        <v>330</v>
      </c>
      <c r="C145" s="72"/>
      <c r="D145" s="72"/>
      <c r="E145" s="72"/>
      <c r="F145" s="72"/>
      <c r="G145" s="72"/>
      <c r="H145" s="72"/>
    </row>
    <row r="146" spans="1:8" s="66" customFormat="1" ht="15" customHeight="1" x14ac:dyDescent="0.25">
      <c r="A146" s="65"/>
      <c r="B146" s="75" t="s">
        <v>391</v>
      </c>
      <c r="C146" s="65"/>
      <c r="D146" s="65"/>
      <c r="E146" s="65"/>
      <c r="F146" s="65"/>
      <c r="G146" s="65"/>
      <c r="H146" s="65"/>
    </row>
    <row r="147" spans="1:8" s="65" customFormat="1" ht="15" customHeight="1" x14ac:dyDescent="0.25">
      <c r="A147" s="64" t="s">
        <v>160</v>
      </c>
      <c r="B147" s="65" t="s">
        <v>212</v>
      </c>
    </row>
    <row r="148" spans="1:8" s="65" customFormat="1" ht="15" customHeight="1" x14ac:dyDescent="0.25">
      <c r="A148" s="64"/>
      <c r="B148" s="75" t="s">
        <v>161</v>
      </c>
    </row>
    <row r="149" spans="1:8" s="65" customFormat="1" ht="15" customHeight="1" x14ac:dyDescent="0.25">
      <c r="A149" s="64"/>
      <c r="B149" s="75" t="s">
        <v>333</v>
      </c>
    </row>
    <row r="150" spans="1:8" s="65" customFormat="1" ht="15" customHeight="1" x14ac:dyDescent="0.25">
      <c r="A150" s="64"/>
      <c r="B150" s="75" t="s">
        <v>334</v>
      </c>
    </row>
    <row r="151" spans="1:8" s="65" customFormat="1" ht="15" customHeight="1" x14ac:dyDescent="0.25">
      <c r="A151" s="64"/>
      <c r="B151" s="75" t="s">
        <v>265</v>
      </c>
    </row>
    <row r="152" spans="1:8" s="65" customFormat="1" ht="15" customHeight="1" x14ac:dyDescent="0.25">
      <c r="A152" s="64"/>
      <c r="B152" s="75" t="s">
        <v>159</v>
      </c>
    </row>
    <row r="153" spans="1:8" s="65" customFormat="1" ht="15" customHeight="1" x14ac:dyDescent="0.25">
      <c r="A153" s="64"/>
      <c r="B153" s="75" t="s">
        <v>164</v>
      </c>
    </row>
    <row r="154" spans="1:8" s="65" customFormat="1" ht="15" customHeight="1" x14ac:dyDescent="0.25">
      <c r="A154" s="64"/>
      <c r="B154" s="75" t="s">
        <v>377</v>
      </c>
    </row>
    <row r="155" spans="1:8" s="65" customFormat="1" ht="15" customHeight="1" x14ac:dyDescent="0.25">
      <c r="A155" s="64"/>
      <c r="B155" s="75" t="s">
        <v>171</v>
      </c>
    </row>
    <row r="156" spans="1:8" s="65" customFormat="1" ht="15" customHeight="1" x14ac:dyDescent="0.25">
      <c r="A156" s="64"/>
      <c r="B156" s="75" t="s">
        <v>168</v>
      </c>
    </row>
    <row r="157" spans="1:8" s="65" customFormat="1" ht="15" customHeight="1" x14ac:dyDescent="0.25">
      <c r="A157" s="64"/>
      <c r="B157" s="75" t="s">
        <v>257</v>
      </c>
    </row>
    <row r="158" spans="1:8" s="65" customFormat="1" ht="15" customHeight="1" x14ac:dyDescent="0.25">
      <c r="A158" s="64"/>
      <c r="B158" s="75" t="s">
        <v>174</v>
      </c>
    </row>
    <row r="159" spans="1:8" s="65" customFormat="1" ht="15" customHeight="1" x14ac:dyDescent="0.25">
      <c r="A159" s="64"/>
      <c r="B159" s="75" t="s">
        <v>340</v>
      </c>
    </row>
    <row r="160" spans="1:8" s="65" customFormat="1" ht="15" customHeight="1" x14ac:dyDescent="0.25">
      <c r="A160" s="64"/>
      <c r="B160" s="75" t="s">
        <v>166</v>
      </c>
    </row>
    <row r="161" spans="1:2" s="65" customFormat="1" ht="15" customHeight="1" x14ac:dyDescent="0.25">
      <c r="A161" s="64"/>
      <c r="B161" s="75" t="s">
        <v>337</v>
      </c>
    </row>
    <row r="162" spans="1:2" s="65" customFormat="1" ht="15" customHeight="1" x14ac:dyDescent="0.25">
      <c r="A162" s="64"/>
      <c r="B162" s="75" t="s">
        <v>169</v>
      </c>
    </row>
    <row r="163" spans="1:2" s="65" customFormat="1" ht="15" customHeight="1" x14ac:dyDescent="0.25">
      <c r="A163" s="64"/>
      <c r="B163" s="75" t="s">
        <v>376</v>
      </c>
    </row>
    <row r="164" spans="1:2" s="65" customFormat="1" ht="15" customHeight="1" x14ac:dyDescent="0.25">
      <c r="A164" s="64"/>
      <c r="B164" s="75" t="s">
        <v>378</v>
      </c>
    </row>
    <row r="165" spans="1:2" s="65" customFormat="1" ht="15" customHeight="1" x14ac:dyDescent="0.25">
      <c r="A165" s="64"/>
      <c r="B165" s="75" t="s">
        <v>165</v>
      </c>
    </row>
    <row r="166" spans="1:2" s="65" customFormat="1" ht="15" customHeight="1" x14ac:dyDescent="0.25">
      <c r="A166" s="64"/>
      <c r="B166" s="75" t="s">
        <v>173</v>
      </c>
    </row>
    <row r="167" spans="1:2" s="65" customFormat="1" ht="15" customHeight="1" x14ac:dyDescent="0.25">
      <c r="A167" s="64"/>
      <c r="B167" s="75" t="s">
        <v>170</v>
      </c>
    </row>
    <row r="168" spans="1:2" s="65" customFormat="1" ht="15" customHeight="1" x14ac:dyDescent="0.25">
      <c r="A168" s="64"/>
      <c r="B168" s="75" t="s">
        <v>336</v>
      </c>
    </row>
    <row r="169" spans="1:2" s="65" customFormat="1" ht="15" customHeight="1" x14ac:dyDescent="0.25">
      <c r="A169" s="64"/>
      <c r="B169" s="75" t="s">
        <v>338</v>
      </c>
    </row>
    <row r="170" spans="1:2" s="65" customFormat="1" ht="15" customHeight="1" x14ac:dyDescent="0.25">
      <c r="A170" s="64"/>
      <c r="B170" s="75" t="s">
        <v>163</v>
      </c>
    </row>
    <row r="171" spans="1:2" s="65" customFormat="1" ht="15" customHeight="1" x14ac:dyDescent="0.25">
      <c r="A171" s="64"/>
      <c r="B171" s="75" t="s">
        <v>256</v>
      </c>
    </row>
    <row r="172" spans="1:2" s="65" customFormat="1" ht="15" customHeight="1" x14ac:dyDescent="0.25">
      <c r="A172" s="64"/>
      <c r="B172" s="75" t="s">
        <v>339</v>
      </c>
    </row>
    <row r="173" spans="1:2" s="65" customFormat="1" ht="15" customHeight="1" x14ac:dyDescent="0.25">
      <c r="A173" s="64"/>
      <c r="B173" s="75" t="s">
        <v>172</v>
      </c>
    </row>
    <row r="174" spans="1:2" s="65" customFormat="1" ht="15" customHeight="1" x14ac:dyDescent="0.25">
      <c r="A174" s="64"/>
      <c r="B174" s="75" t="s">
        <v>162</v>
      </c>
    </row>
    <row r="175" spans="1:2" s="65" customFormat="1" ht="15" customHeight="1" x14ac:dyDescent="0.25">
      <c r="A175" s="64"/>
      <c r="B175" s="75" t="s">
        <v>341</v>
      </c>
    </row>
    <row r="176" spans="1:2" s="65" customFormat="1" ht="15" customHeight="1" x14ac:dyDescent="0.25">
      <c r="A176" s="64"/>
      <c r="B176" s="75" t="s">
        <v>335</v>
      </c>
    </row>
    <row r="177" spans="1:8" s="65" customFormat="1" ht="15" customHeight="1" x14ac:dyDescent="0.25">
      <c r="A177" s="64"/>
      <c r="B177" s="75" t="s">
        <v>167</v>
      </c>
    </row>
    <row r="178" spans="1:8" s="65" customFormat="1" ht="15" customHeight="1" x14ac:dyDescent="0.25">
      <c r="A178" s="64" t="s">
        <v>176</v>
      </c>
      <c r="B178" s="65" t="s">
        <v>213</v>
      </c>
    </row>
    <row r="179" spans="1:8" s="65" customFormat="1" ht="15" customHeight="1" x14ac:dyDescent="0.25">
      <c r="A179" s="64"/>
      <c r="B179" s="75" t="s">
        <v>178</v>
      </c>
    </row>
    <row r="180" spans="1:8" s="65" customFormat="1" ht="15" customHeight="1" x14ac:dyDescent="0.25">
      <c r="A180" s="64"/>
      <c r="B180" s="75" t="s">
        <v>179</v>
      </c>
    </row>
    <row r="181" spans="1:8" s="65" customFormat="1" ht="15" customHeight="1" x14ac:dyDescent="0.25">
      <c r="A181" s="64"/>
      <c r="B181" s="75" t="s">
        <v>177</v>
      </c>
    </row>
    <row r="182" spans="1:8" s="65" customFormat="1" ht="15" customHeight="1" x14ac:dyDescent="0.25">
      <c r="A182" s="64"/>
      <c r="B182" s="75" t="s">
        <v>180</v>
      </c>
    </row>
    <row r="183" spans="1:8" s="65" customFormat="1" ht="15" customHeight="1" x14ac:dyDescent="0.25">
      <c r="A183" s="64"/>
      <c r="B183" s="75" t="s">
        <v>182</v>
      </c>
    </row>
    <row r="184" spans="1:8" s="66" customFormat="1" ht="15" customHeight="1" x14ac:dyDescent="0.25">
      <c r="A184" s="64"/>
      <c r="B184" s="75" t="s">
        <v>181</v>
      </c>
      <c r="C184" s="65"/>
      <c r="D184" s="65"/>
      <c r="E184" s="65"/>
      <c r="F184" s="65"/>
      <c r="G184" s="65"/>
      <c r="H184" s="65"/>
    </row>
    <row r="185" spans="1:8" s="66" customFormat="1" ht="15" customHeight="1" x14ac:dyDescent="0.25">
      <c r="A185" s="64" t="s">
        <v>183</v>
      </c>
      <c r="B185" s="136" t="s">
        <v>245</v>
      </c>
      <c r="C185" s="136"/>
      <c r="D185" s="136"/>
      <c r="E185" s="136"/>
      <c r="F185" s="136"/>
      <c r="G185" s="136"/>
      <c r="H185" s="136"/>
    </row>
    <row r="186" spans="1:8" s="66" customFormat="1" ht="15" customHeight="1" x14ac:dyDescent="0.25">
      <c r="A186" s="65"/>
      <c r="B186" s="75" t="s">
        <v>188</v>
      </c>
      <c r="C186" s="65"/>
      <c r="D186" s="65"/>
      <c r="E186" s="65"/>
      <c r="F186" s="65"/>
      <c r="G186" s="65"/>
      <c r="H186" s="65"/>
    </row>
    <row r="187" spans="1:8" s="66" customFormat="1" ht="15" customHeight="1" x14ac:dyDescent="0.25">
      <c r="A187" s="64"/>
      <c r="B187" s="75" t="s">
        <v>184</v>
      </c>
      <c r="C187" s="65"/>
      <c r="D187" s="65"/>
      <c r="E187" s="65"/>
      <c r="F187" s="65"/>
      <c r="G187" s="65"/>
      <c r="H187" s="65"/>
    </row>
    <row r="188" spans="1:8" s="66" customFormat="1" ht="15" customHeight="1" x14ac:dyDescent="0.25">
      <c r="A188" s="64"/>
      <c r="B188" s="75" t="s">
        <v>186</v>
      </c>
      <c r="C188" s="65"/>
      <c r="D188" s="65"/>
      <c r="E188" s="65"/>
      <c r="F188" s="65"/>
      <c r="G188" s="65"/>
      <c r="H188" s="65"/>
    </row>
    <row r="189" spans="1:8" s="66" customFormat="1" ht="15" customHeight="1" x14ac:dyDescent="0.25">
      <c r="A189" s="64"/>
      <c r="B189" s="75" t="s">
        <v>185</v>
      </c>
      <c r="C189" s="65"/>
      <c r="D189" s="65"/>
      <c r="E189" s="65"/>
      <c r="F189" s="65"/>
      <c r="G189" s="65"/>
      <c r="H189" s="65"/>
    </row>
    <row r="190" spans="1:8" s="66" customFormat="1" ht="15" customHeight="1" x14ac:dyDescent="0.25">
      <c r="A190" s="64"/>
      <c r="B190" s="75" t="s">
        <v>392</v>
      </c>
      <c r="C190" s="65"/>
      <c r="D190" s="65"/>
      <c r="E190" s="65"/>
      <c r="F190" s="65"/>
      <c r="G190" s="65"/>
      <c r="H190" s="65"/>
    </row>
    <row r="191" spans="1:8" s="66" customFormat="1" ht="15" customHeight="1" x14ac:dyDescent="0.25">
      <c r="A191" s="65"/>
      <c r="B191" s="75" t="s">
        <v>187</v>
      </c>
      <c r="C191" s="65"/>
      <c r="D191" s="65"/>
      <c r="E191" s="65"/>
      <c r="F191" s="65"/>
      <c r="G191" s="65"/>
      <c r="H191" s="65"/>
    </row>
    <row r="192" spans="1:8" s="66" customFormat="1" ht="15" customHeight="1" x14ac:dyDescent="0.25">
      <c r="A192" s="64"/>
      <c r="B192" s="75" t="s">
        <v>342</v>
      </c>
      <c r="C192" s="65"/>
      <c r="D192" s="65"/>
      <c r="E192" s="65"/>
      <c r="F192" s="65"/>
      <c r="G192" s="65"/>
      <c r="H192" s="65"/>
    </row>
    <row r="193" spans="1:8" s="66" customFormat="1" ht="15" customHeight="1" x14ac:dyDescent="0.25">
      <c r="A193" s="64" t="s">
        <v>189</v>
      </c>
      <c r="B193" s="65" t="s">
        <v>214</v>
      </c>
      <c r="C193" s="65"/>
      <c r="D193" s="65"/>
      <c r="E193" s="65"/>
      <c r="F193" s="65"/>
      <c r="G193" s="65"/>
      <c r="H193" s="65"/>
    </row>
    <row r="194" spans="1:8" s="66" customFormat="1" ht="15" customHeight="1" x14ac:dyDescent="0.25">
      <c r="A194" s="64"/>
      <c r="B194" s="75" t="s">
        <v>190</v>
      </c>
      <c r="C194" s="65"/>
      <c r="D194" s="65"/>
      <c r="E194" s="65"/>
      <c r="F194" s="65"/>
      <c r="G194" s="65"/>
      <c r="H194" s="65"/>
    </row>
    <row r="195" spans="1:8" s="41" customFormat="1" ht="15" customHeight="1" x14ac:dyDescent="0.25">
      <c r="A195" s="93" t="s">
        <v>191</v>
      </c>
      <c r="B195" s="131" t="s">
        <v>358</v>
      </c>
      <c r="C195" s="131"/>
      <c r="D195" s="131"/>
      <c r="E195" s="131"/>
      <c r="F195" s="131"/>
      <c r="G195" s="131"/>
      <c r="H195" s="131"/>
    </row>
    <row r="196" spans="1:8" s="44" customFormat="1" ht="15" customHeight="1" x14ac:dyDescent="0.25">
      <c r="A196" s="39"/>
      <c r="B196" s="63" t="s">
        <v>192</v>
      </c>
      <c r="C196" s="40"/>
      <c r="D196" s="40"/>
      <c r="E196" s="40"/>
      <c r="F196" s="40"/>
      <c r="G196" s="40"/>
      <c r="H196" s="40"/>
    </row>
    <row r="197" spans="1:8" s="44" customFormat="1" ht="15" customHeight="1" x14ac:dyDescent="0.25">
      <c r="A197" s="39"/>
      <c r="B197" s="63" t="s">
        <v>357</v>
      </c>
      <c r="C197" s="40"/>
      <c r="D197" s="40"/>
      <c r="E197" s="40"/>
      <c r="F197" s="40"/>
      <c r="G197" s="40"/>
      <c r="H197" s="40"/>
    </row>
    <row r="198" spans="1:8" s="44" customFormat="1" ht="15" customHeight="1" x14ac:dyDescent="0.25">
      <c r="A198" s="39"/>
      <c r="B198" s="63" t="s">
        <v>345</v>
      </c>
      <c r="C198" s="40"/>
      <c r="D198" s="40"/>
      <c r="E198" s="40"/>
      <c r="F198" s="40"/>
      <c r="G198" s="40"/>
      <c r="H198" s="40"/>
    </row>
    <row r="199" spans="1:8" s="44" customFormat="1" ht="15" customHeight="1" x14ac:dyDescent="0.25">
      <c r="A199" s="39"/>
      <c r="B199" s="63" t="s">
        <v>344</v>
      </c>
      <c r="C199" s="40"/>
      <c r="D199" s="40"/>
      <c r="E199" s="40"/>
      <c r="F199" s="40"/>
      <c r="G199" s="40"/>
      <c r="H199" s="40"/>
    </row>
    <row r="200" spans="1:8" s="41" customFormat="1" ht="30" customHeight="1" x14ac:dyDescent="0.25">
      <c r="A200" s="94" t="s">
        <v>349</v>
      </c>
      <c r="B200" s="131" t="s">
        <v>246</v>
      </c>
      <c r="C200" s="131"/>
      <c r="D200" s="131"/>
      <c r="E200" s="131"/>
      <c r="F200" s="131"/>
      <c r="G200" s="131"/>
      <c r="H200" s="131"/>
    </row>
    <row r="201" spans="1:8" s="44" customFormat="1" ht="18" customHeight="1" x14ac:dyDescent="0.25">
      <c r="A201" s="43"/>
      <c r="B201" s="63" t="s">
        <v>343</v>
      </c>
      <c r="C201" s="40"/>
      <c r="D201" s="40"/>
      <c r="E201" s="40"/>
      <c r="F201" s="40"/>
      <c r="G201" s="40"/>
      <c r="H201" s="40"/>
    </row>
    <row r="202" spans="1:8" s="41" customFormat="1" ht="18" customHeight="1" x14ac:dyDescent="0.25">
      <c r="A202" s="39"/>
      <c r="B202" s="40"/>
      <c r="C202" s="40"/>
      <c r="D202" s="40"/>
      <c r="E202" s="40"/>
      <c r="F202" s="40"/>
      <c r="G202" s="40"/>
      <c r="H202" s="40"/>
    </row>
    <row r="203" spans="1:8" s="41" customFormat="1" x14ac:dyDescent="0.25">
      <c r="A203" s="43"/>
      <c r="B203" s="40"/>
      <c r="C203" s="40"/>
      <c r="D203" s="40"/>
      <c r="E203" s="40"/>
      <c r="F203" s="40"/>
      <c r="G203" s="40"/>
      <c r="H203" s="40"/>
    </row>
    <row r="204" spans="1:8" s="41" customFormat="1" x14ac:dyDescent="0.25">
      <c r="A204" s="43"/>
      <c r="B204" s="40"/>
      <c r="C204" s="40"/>
      <c r="D204" s="40"/>
      <c r="E204" s="40"/>
      <c r="F204" s="40"/>
      <c r="G204" s="40"/>
      <c r="H204" s="40"/>
    </row>
    <row r="205" spans="1:8" s="41" customFormat="1" x14ac:dyDescent="0.25">
      <c r="A205" s="43"/>
      <c r="B205" s="40"/>
      <c r="C205" s="40"/>
      <c r="D205" s="40"/>
      <c r="E205" s="40"/>
      <c r="F205" s="40"/>
      <c r="G205" s="40"/>
      <c r="H205" s="40"/>
    </row>
    <row r="206" spans="1:8" s="40" customFormat="1" ht="12.75" x14ac:dyDescent="0.25">
      <c r="A206" s="43"/>
      <c r="B206" s="43"/>
    </row>
  </sheetData>
  <sortState xmlns:xlrd2="http://schemas.microsoft.com/office/spreadsheetml/2017/richdata2" ref="A47:H48">
    <sortCondition ref="B47:B48"/>
  </sortState>
  <mergeCells count="16">
    <mergeCell ref="B50:H50"/>
    <mergeCell ref="B34:H34"/>
    <mergeCell ref="A1:H1"/>
    <mergeCell ref="A2:H2"/>
    <mergeCell ref="A3:H3"/>
    <mergeCell ref="B9:H9"/>
    <mergeCell ref="B18:H18"/>
    <mergeCell ref="B13:H13"/>
    <mergeCell ref="B36:H36"/>
    <mergeCell ref="B200:H200"/>
    <mergeCell ref="B66:H66"/>
    <mergeCell ref="B90:H90"/>
    <mergeCell ref="B103:H103"/>
    <mergeCell ref="B107:H107"/>
    <mergeCell ref="B195:H195"/>
    <mergeCell ref="B185:H185"/>
  </mergeCells>
  <pageMargins left="0.5" right="0.5" top="0.5" bottom="0.5" header="0.3" footer="0.3"/>
  <pageSetup scale="98" firstPageNumber="6" orientation="portrait" useFirstPageNumber="1" r:id="rId1"/>
  <headerFooter>
    <oddFooter>&amp;CPage &amp;P of 21</oddFooter>
  </headerFooter>
  <rowBreaks count="3" manualBreakCount="3">
    <brk id="89" max="16383" man="1"/>
    <brk id="131" max="16383" man="1"/>
    <brk id="177"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sheetPr>
  <dimension ref="A1:K76"/>
  <sheetViews>
    <sheetView tabSelected="1" zoomScaleNormal="100" workbookViewId="0">
      <selection activeCell="L42" sqref="L42"/>
    </sheetView>
  </sheetViews>
  <sheetFormatPr defaultRowHeight="15" x14ac:dyDescent="0.25"/>
  <cols>
    <col min="1" max="1" width="32.42578125" style="4" customWidth="1"/>
    <col min="2" max="2" width="10.85546875" style="4" customWidth="1"/>
    <col min="3" max="3" width="0.85546875" style="4" customWidth="1"/>
    <col min="4" max="4" width="13.85546875" style="5" customWidth="1"/>
    <col min="5" max="5" width="0.85546875" style="4" customWidth="1"/>
    <col min="6" max="6" width="10.28515625" style="4" customWidth="1"/>
    <col min="7" max="7" width="0.85546875" style="4" customWidth="1"/>
    <col min="8" max="8" width="13.85546875" style="4" customWidth="1"/>
    <col min="9" max="9" width="0.85546875" style="4" customWidth="1"/>
    <col min="10" max="10" width="10.28515625" style="4" customWidth="1"/>
    <col min="11" max="11" width="12.140625" style="11" bestFit="1" customWidth="1"/>
  </cols>
  <sheetData>
    <row r="1" spans="1:11" x14ac:dyDescent="0.25">
      <c r="A1" s="129" t="s">
        <v>0</v>
      </c>
      <c r="B1" s="129"/>
      <c r="C1" s="129"/>
      <c r="D1" s="129"/>
      <c r="E1" s="129"/>
      <c r="F1" s="129"/>
      <c r="G1" s="129"/>
      <c r="H1" s="129"/>
      <c r="I1" s="129"/>
      <c r="J1" s="129"/>
    </row>
    <row r="2" spans="1:11" x14ac:dyDescent="0.25">
      <c r="A2" s="129" t="s">
        <v>394</v>
      </c>
      <c r="B2" s="129"/>
      <c r="C2" s="129"/>
      <c r="D2" s="129"/>
      <c r="E2" s="129"/>
      <c r="F2" s="129"/>
      <c r="G2" s="129"/>
      <c r="H2" s="129"/>
      <c r="I2" s="129"/>
      <c r="J2" s="129"/>
    </row>
    <row r="3" spans="1:11" x14ac:dyDescent="0.25">
      <c r="A3" s="130" t="str">
        <f>+'Revenues, Expenditures, Changes'!A3:J3</f>
        <v>January 31, 2024</v>
      </c>
      <c r="B3" s="130"/>
      <c r="C3" s="130"/>
      <c r="D3" s="130"/>
      <c r="E3" s="130"/>
      <c r="F3" s="130"/>
      <c r="G3" s="130"/>
      <c r="H3" s="130"/>
      <c r="I3" s="130"/>
      <c r="J3" s="130"/>
    </row>
    <row r="4" spans="1:11" ht="3.95" customHeight="1" x14ac:dyDescent="0.25"/>
    <row r="5" spans="1:11" x14ac:dyDescent="0.25">
      <c r="A5" s="4" t="s">
        <v>198</v>
      </c>
    </row>
    <row r="6" spans="1:11" s="1" customFormat="1" x14ac:dyDescent="0.25">
      <c r="A6" s="4"/>
      <c r="B6" s="99"/>
      <c r="C6" s="80"/>
      <c r="D6" s="20"/>
      <c r="E6" s="87"/>
      <c r="F6" s="87" t="s">
        <v>36</v>
      </c>
      <c r="G6" s="87"/>
      <c r="H6" s="87" t="s">
        <v>37</v>
      </c>
      <c r="I6" s="87"/>
      <c r="J6" s="87" t="s">
        <v>38</v>
      </c>
      <c r="K6" s="11"/>
    </row>
    <row r="7" spans="1:11" s="1" customFormat="1" x14ac:dyDescent="0.25">
      <c r="A7" s="4"/>
      <c r="B7" s="99" t="s">
        <v>32</v>
      </c>
      <c r="C7" s="80"/>
      <c r="D7" s="20" t="s">
        <v>34</v>
      </c>
      <c r="E7" s="87"/>
      <c r="F7" s="87" t="s">
        <v>32</v>
      </c>
      <c r="G7" s="87"/>
      <c r="H7" s="87" t="s">
        <v>34</v>
      </c>
      <c r="I7" s="87"/>
      <c r="J7" s="21">
        <f>+'Revenues, Expenditures, Changes'!J8</f>
        <v>44957</v>
      </c>
      <c r="K7" s="11"/>
    </row>
    <row r="8" spans="1:11" s="1" customFormat="1" x14ac:dyDescent="0.25">
      <c r="A8" s="4"/>
      <c r="B8" s="22" t="s">
        <v>33</v>
      </c>
      <c r="C8" s="80"/>
      <c r="D8" s="28" t="s">
        <v>35</v>
      </c>
      <c r="E8" s="87"/>
      <c r="F8" s="22" t="s">
        <v>33</v>
      </c>
      <c r="G8" s="87"/>
      <c r="H8" s="24">
        <f>+'Revenues, Expenditures, Changes'!H9</f>
        <v>44957</v>
      </c>
      <c r="I8" s="87"/>
      <c r="J8" s="22" t="s">
        <v>34</v>
      </c>
      <c r="K8" s="11"/>
    </row>
    <row r="9" spans="1:11" s="1" customFormat="1" x14ac:dyDescent="0.25">
      <c r="A9" s="4" t="s">
        <v>39</v>
      </c>
      <c r="B9" s="4"/>
      <c r="C9" s="4"/>
      <c r="D9" s="5"/>
      <c r="E9" s="4"/>
      <c r="F9" s="4"/>
      <c r="G9" s="4"/>
      <c r="H9" s="4"/>
      <c r="I9" s="4"/>
      <c r="J9" s="4"/>
      <c r="K9" s="11"/>
    </row>
    <row r="10" spans="1:11" s="1" customFormat="1" x14ac:dyDescent="0.25">
      <c r="A10" s="4" t="s">
        <v>40</v>
      </c>
      <c r="B10" s="25">
        <v>5334446</v>
      </c>
      <c r="C10" s="6"/>
      <c r="D10" s="32">
        <v>2667222.92</v>
      </c>
      <c r="E10" s="4"/>
      <c r="F10" s="3">
        <f>+(D10-B10)/B10+1</f>
        <v>0.4999999850031287</v>
      </c>
      <c r="G10" s="4"/>
      <c r="H10" s="32">
        <v>2193900</v>
      </c>
      <c r="I10" s="4"/>
      <c r="J10" s="3">
        <f t="shared" ref="J10" si="0">+(D10-H10)/H10+1</f>
        <v>1.2157449838187702</v>
      </c>
      <c r="K10" s="86"/>
    </row>
    <row r="11" spans="1:11" s="1" customFormat="1" x14ac:dyDescent="0.25">
      <c r="A11" s="4" t="s">
        <v>92</v>
      </c>
      <c r="B11" s="7"/>
      <c r="C11" s="6"/>
      <c r="D11" s="32"/>
      <c r="E11" s="4"/>
      <c r="F11" s="3"/>
      <c r="G11" s="4"/>
      <c r="H11" s="32"/>
      <c r="I11" s="4"/>
      <c r="J11" s="3"/>
      <c r="K11" s="11"/>
    </row>
    <row r="12" spans="1:11" s="1" customFormat="1" x14ac:dyDescent="0.25">
      <c r="A12" s="10" t="s">
        <v>93</v>
      </c>
      <c r="B12" s="6">
        <v>669276</v>
      </c>
      <c r="C12" s="6"/>
      <c r="D12" s="5">
        <v>535422</v>
      </c>
      <c r="E12" s="4"/>
      <c r="F12" s="3">
        <f>+(D12-B12)/B12+1</f>
        <v>0.80000179298226737</v>
      </c>
      <c r="G12" s="4"/>
      <c r="H12" s="5">
        <v>476388.82</v>
      </c>
      <c r="I12" s="4"/>
      <c r="J12" s="3">
        <f t="shared" ref="J12:J13" si="1">+(D12-H12)/H12+1</f>
        <v>1.1239180634003962</v>
      </c>
      <c r="K12" s="11"/>
    </row>
    <row r="13" spans="1:11" s="1" customFormat="1" x14ac:dyDescent="0.25">
      <c r="A13" s="10" t="s">
        <v>94</v>
      </c>
      <c r="B13" s="6">
        <v>250389</v>
      </c>
      <c r="C13" s="6"/>
      <c r="D13" s="5">
        <v>139908.32</v>
      </c>
      <c r="E13" s="4"/>
      <c r="F13" s="3">
        <f>+(D13-B13)/B13+1</f>
        <v>0.55876384345957697</v>
      </c>
      <c r="G13" s="4"/>
      <c r="H13" s="5">
        <v>173443.63</v>
      </c>
      <c r="I13" s="4"/>
      <c r="J13" s="3">
        <f t="shared" si="1"/>
        <v>0.8066500914446959</v>
      </c>
      <c r="K13" s="11"/>
    </row>
    <row r="14" spans="1:11" s="1" customFormat="1" x14ac:dyDescent="0.25">
      <c r="A14" s="4" t="s">
        <v>48</v>
      </c>
      <c r="B14" s="6"/>
      <c r="C14" s="6"/>
      <c r="D14" s="5"/>
      <c r="E14" s="4"/>
      <c r="F14" s="3"/>
      <c r="G14" s="4"/>
      <c r="H14" s="5"/>
      <c r="I14" s="4"/>
      <c r="J14" s="3"/>
      <c r="K14" s="11"/>
    </row>
    <row r="15" spans="1:11" s="1" customFormat="1" x14ac:dyDescent="0.25">
      <c r="A15" s="10" t="s">
        <v>49</v>
      </c>
      <c r="B15" s="6">
        <v>13741594</v>
      </c>
      <c r="C15" s="6"/>
      <c r="D15" s="5">
        <v>1538379.5</v>
      </c>
      <c r="E15" s="4"/>
      <c r="F15" s="3">
        <f>+(D15-B15)/B15+1</f>
        <v>0.1119505859363914</v>
      </c>
      <c r="G15" s="4"/>
      <c r="H15" s="5">
        <v>1479191.15</v>
      </c>
      <c r="I15" s="4"/>
      <c r="J15" s="3">
        <f t="shared" ref="J15" si="2">+(D15-H15)/H15+1</f>
        <v>1.0400139968387454</v>
      </c>
      <c r="K15" s="11"/>
    </row>
    <row r="16" spans="1:11" s="1" customFormat="1" hidden="1" x14ac:dyDescent="0.25">
      <c r="A16" s="10" t="s">
        <v>50</v>
      </c>
      <c r="B16" s="6">
        <v>0</v>
      </c>
      <c r="C16" s="6"/>
      <c r="D16" s="5">
        <v>0</v>
      </c>
      <c r="E16" s="4"/>
      <c r="F16" s="3" t="e">
        <f>+(D16-B16)/B16+1</f>
        <v>#DIV/0!</v>
      </c>
      <c r="G16" s="4"/>
      <c r="H16" s="5">
        <v>0</v>
      </c>
      <c r="I16" s="4"/>
      <c r="J16" s="3" t="e">
        <f>+(H16-D16)/D16+1</f>
        <v>#DIV/0!</v>
      </c>
      <c r="K16" s="11"/>
    </row>
    <row r="17" spans="1:11" s="1" customFormat="1" x14ac:dyDescent="0.25">
      <c r="A17" s="4" t="s">
        <v>41</v>
      </c>
      <c r="B17" s="6"/>
      <c r="C17" s="6"/>
      <c r="D17" s="5"/>
      <c r="E17" s="4"/>
      <c r="F17" s="3"/>
      <c r="G17" s="4"/>
      <c r="H17" s="5"/>
      <c r="I17" s="4"/>
      <c r="J17" s="3"/>
      <c r="K17" s="11"/>
    </row>
    <row r="18" spans="1:11" s="1" customFormat="1" x14ac:dyDescent="0.25">
      <c r="A18" s="10" t="s">
        <v>42</v>
      </c>
      <c r="B18" s="6">
        <f>1599976+126720+1196059+161568+69172+1122622</f>
        <v>4276117</v>
      </c>
      <c r="C18" s="6"/>
      <c r="D18" s="5">
        <v>2585533.04</v>
      </c>
      <c r="E18" s="4"/>
      <c r="F18" s="3">
        <f>+(D18-B18)/B18+1</f>
        <v>0.6046450646696524</v>
      </c>
      <c r="G18" s="4"/>
      <c r="H18" s="5">
        <v>2830813.92</v>
      </c>
      <c r="I18" s="4"/>
      <c r="J18" s="3">
        <f t="shared" ref="J18:J22" si="3">+(D18-H18)/H18+1</f>
        <v>0.91335323093225429</v>
      </c>
      <c r="K18" s="11"/>
    </row>
    <row r="19" spans="1:11" s="1" customFormat="1" x14ac:dyDescent="0.25">
      <c r="A19" s="10" t="s">
        <v>43</v>
      </c>
      <c r="B19" s="6">
        <f>515915+196345+215000+35000+122400+496200+10955</f>
        <v>1591815</v>
      </c>
      <c r="C19" s="6"/>
      <c r="D19" s="5">
        <v>585150.94999999995</v>
      </c>
      <c r="E19" s="4"/>
      <c r="F19" s="3">
        <f>+(D19-B19)/B19+1</f>
        <v>0.36759984671585577</v>
      </c>
      <c r="G19" s="4"/>
      <c r="H19" s="5">
        <v>518636.18</v>
      </c>
      <c r="I19" s="4"/>
      <c r="J19" s="3">
        <f t="shared" si="3"/>
        <v>1.1282493828332609</v>
      </c>
      <c r="K19" s="11"/>
    </row>
    <row r="20" spans="1:11" s="1" customFormat="1" x14ac:dyDescent="0.25">
      <c r="A20" s="10" t="s">
        <v>75</v>
      </c>
      <c r="B20" s="6">
        <v>-220000</v>
      </c>
      <c r="C20" s="6"/>
      <c r="D20" s="5">
        <v>0</v>
      </c>
      <c r="E20" s="4"/>
      <c r="F20" s="3">
        <f>+(D20-B20)/B20+1</f>
        <v>0</v>
      </c>
      <c r="G20" s="4"/>
      <c r="H20" s="5">
        <v>0</v>
      </c>
      <c r="I20" s="4"/>
      <c r="J20" s="3">
        <v>0</v>
      </c>
      <c r="K20" s="11"/>
    </row>
    <row r="21" spans="1:11" s="1" customFormat="1" x14ac:dyDescent="0.25">
      <c r="A21" s="4" t="s">
        <v>44</v>
      </c>
      <c r="B21" s="6"/>
      <c r="C21" s="6"/>
      <c r="D21" s="5"/>
      <c r="E21" s="4"/>
      <c r="F21" s="3"/>
      <c r="G21" s="4"/>
      <c r="H21" s="5"/>
      <c r="I21" s="4"/>
      <c r="J21" s="3"/>
      <c r="K21" s="11"/>
    </row>
    <row r="22" spans="1:11" s="1" customFormat="1" x14ac:dyDescent="0.25">
      <c r="A22" s="10" t="s">
        <v>42</v>
      </c>
      <c r="B22" s="6">
        <v>4985352</v>
      </c>
      <c r="C22" s="6"/>
      <c r="D22" s="5">
        <v>3303691.4</v>
      </c>
      <c r="E22" s="4"/>
      <c r="F22" s="3">
        <f>+(D22-B22)/B22+1</f>
        <v>0.66267966635054054</v>
      </c>
      <c r="G22" s="4"/>
      <c r="H22" s="5">
        <v>3326609.11</v>
      </c>
      <c r="I22" s="4"/>
      <c r="J22" s="3">
        <f t="shared" si="3"/>
        <v>0.99311078962325094</v>
      </c>
      <c r="K22" s="11"/>
    </row>
    <row r="23" spans="1:11" s="1" customFormat="1" hidden="1" x14ac:dyDescent="0.25">
      <c r="A23" s="10" t="s">
        <v>43</v>
      </c>
      <c r="B23" s="6">
        <v>0</v>
      </c>
      <c r="C23" s="6"/>
      <c r="D23" s="5">
        <v>0</v>
      </c>
      <c r="E23" s="4"/>
      <c r="F23" s="3" t="e">
        <f>+(D23-B23)/B23+1</f>
        <v>#DIV/0!</v>
      </c>
      <c r="G23" s="4"/>
      <c r="H23" s="5">
        <v>0</v>
      </c>
      <c r="I23" s="4"/>
      <c r="J23" s="3" t="e">
        <f>+(H23-D23)/D23+1</f>
        <v>#DIV/0!</v>
      </c>
      <c r="K23" s="11"/>
    </row>
    <row r="24" spans="1:11" s="1" customFormat="1" x14ac:dyDescent="0.25">
      <c r="A24" s="4" t="s">
        <v>45</v>
      </c>
      <c r="B24" s="6"/>
      <c r="C24" s="6"/>
      <c r="D24" s="5"/>
      <c r="E24" s="4"/>
      <c r="F24" s="3"/>
      <c r="G24" s="4"/>
      <c r="H24" s="5"/>
      <c r="I24" s="4"/>
      <c r="J24" s="3"/>
      <c r="K24" s="11"/>
    </row>
    <row r="25" spans="1:11" s="1" customFormat="1" x14ac:dyDescent="0.25">
      <c r="A25" s="10" t="s">
        <v>42</v>
      </c>
      <c r="B25" s="6">
        <v>-300000</v>
      </c>
      <c r="C25" s="6"/>
      <c r="D25" s="5">
        <v>-124502.91</v>
      </c>
      <c r="E25" s="4"/>
      <c r="F25" s="3">
        <f>+(D25-B25)/B25+1</f>
        <v>0.41500970000000004</v>
      </c>
      <c r="G25" s="4"/>
      <c r="H25" s="5">
        <v>-112362.66</v>
      </c>
      <c r="I25" s="4"/>
      <c r="J25" s="3">
        <f t="shared" ref="J25:J30" si="4">+(D25-H25)/H25+1</f>
        <v>1.1080452349561678</v>
      </c>
      <c r="K25" s="11"/>
    </row>
    <row r="26" spans="1:11" s="1" customFormat="1" hidden="1" x14ac:dyDescent="0.25">
      <c r="A26" s="10" t="s">
        <v>43</v>
      </c>
      <c r="B26" s="6">
        <v>0</v>
      </c>
      <c r="C26" s="6"/>
      <c r="D26" s="5">
        <v>0</v>
      </c>
      <c r="E26" s="4"/>
      <c r="F26" s="3">
        <v>0</v>
      </c>
      <c r="G26" s="4"/>
      <c r="H26" s="5">
        <v>0</v>
      </c>
      <c r="I26" s="4"/>
      <c r="J26" s="3" t="e">
        <f t="shared" si="4"/>
        <v>#DIV/0!</v>
      </c>
      <c r="K26" s="11"/>
    </row>
    <row r="27" spans="1:11" s="1" customFormat="1" x14ac:dyDescent="0.25">
      <c r="A27" s="4" t="s">
        <v>46</v>
      </c>
      <c r="B27" s="6">
        <v>433162</v>
      </c>
      <c r="C27" s="6"/>
      <c r="D27" s="5">
        <v>207497.69</v>
      </c>
      <c r="E27" s="4"/>
      <c r="F27" s="3">
        <f>+(D27-B27)/B27+1</f>
        <v>0.47903022425789887</v>
      </c>
      <c r="G27" s="4"/>
      <c r="H27" s="5">
        <v>217817.86</v>
      </c>
      <c r="I27" s="4"/>
      <c r="J27" s="3">
        <f t="shared" si="4"/>
        <v>0.95262018458908748</v>
      </c>
      <c r="K27" s="11"/>
    </row>
    <row r="28" spans="1:11" s="1" customFormat="1" x14ac:dyDescent="0.25">
      <c r="A28" s="4" t="s">
        <v>47</v>
      </c>
      <c r="B28" s="6">
        <v>800000</v>
      </c>
      <c r="C28" s="6"/>
      <c r="D28" s="5">
        <v>203697.54</v>
      </c>
      <c r="E28" s="4"/>
      <c r="F28" s="3">
        <f>+(D28-B28)/B28+1</f>
        <v>0.25462192500000003</v>
      </c>
      <c r="G28" s="4"/>
      <c r="H28" s="5">
        <v>104032.47</v>
      </c>
      <c r="I28" s="4"/>
      <c r="J28" s="3">
        <f t="shared" si="4"/>
        <v>1.9580188762220103</v>
      </c>
      <c r="K28" s="11"/>
    </row>
    <row r="29" spans="1:11" s="1" customFormat="1" hidden="1" x14ac:dyDescent="0.25">
      <c r="A29" s="4" t="s">
        <v>64</v>
      </c>
      <c r="B29" s="6">
        <v>0</v>
      </c>
      <c r="C29" s="6"/>
      <c r="D29" s="5">
        <v>0</v>
      </c>
      <c r="E29" s="4"/>
      <c r="F29" s="3" t="e">
        <f t="shared" ref="F29" si="5">+(D29-B29)/B29+1</f>
        <v>#DIV/0!</v>
      </c>
      <c r="G29" s="4"/>
      <c r="H29" s="5">
        <v>0</v>
      </c>
      <c r="I29" s="4"/>
      <c r="J29" s="3" t="e">
        <f t="shared" si="4"/>
        <v>#DIV/0!</v>
      </c>
      <c r="K29" s="11"/>
    </row>
    <row r="30" spans="1:11" s="1" customFormat="1" x14ac:dyDescent="0.25">
      <c r="A30" s="4" t="s">
        <v>74</v>
      </c>
      <c r="B30" s="6">
        <f>350+45000+1000+5000+35000+7500+15000+5000</f>
        <v>113850</v>
      </c>
      <c r="C30" s="6"/>
      <c r="D30" s="5">
        <v>32593.83</v>
      </c>
      <c r="E30" s="4"/>
      <c r="F30" s="3">
        <f>+(D30-B30)/B30+1</f>
        <v>0.28628748353096178</v>
      </c>
      <c r="G30" s="4"/>
      <c r="H30" s="5">
        <v>42216.73</v>
      </c>
      <c r="I30" s="4"/>
      <c r="J30" s="3">
        <f t="shared" si="4"/>
        <v>0.77205956027385347</v>
      </c>
      <c r="K30" s="11"/>
    </row>
    <row r="31" spans="1:11" s="1" customFormat="1" hidden="1" x14ac:dyDescent="0.25">
      <c r="A31" s="4" t="s">
        <v>63</v>
      </c>
      <c r="B31" s="6">
        <v>0</v>
      </c>
      <c r="C31" s="6"/>
      <c r="D31" s="5">
        <v>0</v>
      </c>
      <c r="E31" s="4"/>
      <c r="F31" s="3" t="e">
        <f t="shared" ref="F31" si="6">+(D31-B31)/B31+1</f>
        <v>#DIV/0!</v>
      </c>
      <c r="G31" s="4"/>
      <c r="H31" s="5">
        <v>0</v>
      </c>
      <c r="I31" s="4"/>
      <c r="J31" s="3" t="e">
        <f t="shared" ref="J31" si="7">+(D31-H31)/H31+1</f>
        <v>#DIV/0!</v>
      </c>
      <c r="K31" s="11"/>
    </row>
    <row r="32" spans="1:11" s="1" customFormat="1" x14ac:dyDescent="0.25">
      <c r="A32" s="4" t="s">
        <v>51</v>
      </c>
      <c r="B32" s="6"/>
      <c r="C32" s="6"/>
      <c r="D32" s="5"/>
      <c r="E32" s="4"/>
      <c r="F32" s="3"/>
      <c r="G32" s="4"/>
      <c r="H32" s="5"/>
      <c r="I32" s="4"/>
      <c r="J32" s="3"/>
      <c r="K32" s="11"/>
    </row>
    <row r="33" spans="1:11" s="1" customFormat="1" hidden="1" x14ac:dyDescent="0.25">
      <c r="A33" s="10" t="s">
        <v>53</v>
      </c>
      <c r="B33" s="6">
        <v>0</v>
      </c>
      <c r="C33" s="6"/>
      <c r="D33" s="5">
        <v>0</v>
      </c>
      <c r="E33" s="4"/>
      <c r="F33" s="3" t="e">
        <f>+(D33-B33)/B33+1</f>
        <v>#DIV/0!</v>
      </c>
      <c r="G33" s="4"/>
      <c r="H33" s="5">
        <v>0</v>
      </c>
      <c r="I33" s="4"/>
      <c r="J33" s="3" t="e">
        <f>+(H33-D33)/D33+1</f>
        <v>#DIV/0!</v>
      </c>
      <c r="K33" s="11"/>
    </row>
    <row r="34" spans="1:11" s="1" customFormat="1" hidden="1" x14ac:dyDescent="0.25">
      <c r="A34" s="10" t="s">
        <v>52</v>
      </c>
      <c r="B34" s="6">
        <v>0</v>
      </c>
      <c r="C34" s="6"/>
      <c r="D34" s="5">
        <v>0</v>
      </c>
      <c r="E34" s="4"/>
      <c r="F34" s="3">
        <v>0</v>
      </c>
      <c r="G34" s="4"/>
      <c r="H34" s="5">
        <v>0</v>
      </c>
      <c r="I34" s="4"/>
      <c r="J34" s="3">
        <v>0</v>
      </c>
      <c r="K34" s="11"/>
    </row>
    <row r="35" spans="1:11" s="1" customFormat="1" x14ac:dyDescent="0.25">
      <c r="A35" s="10" t="s">
        <v>54</v>
      </c>
      <c r="B35" s="27">
        <v>365021</v>
      </c>
      <c r="C35" s="6"/>
      <c r="D35" s="33">
        <v>265545.65000000002</v>
      </c>
      <c r="E35" s="4"/>
      <c r="F35" s="3">
        <f>+(D35-B35)/B35+1</f>
        <v>0.72748047372616931</v>
      </c>
      <c r="G35" s="4"/>
      <c r="H35" s="33">
        <v>24962.16</v>
      </c>
      <c r="I35" s="4"/>
      <c r="J35" s="3">
        <f t="shared" ref="J35:J36" si="8">+(D35-H35)/H35+1</f>
        <v>10.637927567165663</v>
      </c>
      <c r="K35" s="38"/>
    </row>
    <row r="36" spans="1:11" s="1" customFormat="1" ht="16.5" x14ac:dyDescent="0.35">
      <c r="A36" s="80" t="s">
        <v>55</v>
      </c>
      <c r="B36" s="26">
        <f>SUM(B10:B35)</f>
        <v>32041022</v>
      </c>
      <c r="C36" s="6"/>
      <c r="D36" s="8">
        <f>SUM(D10:D35)</f>
        <v>11940139.93</v>
      </c>
      <c r="E36" s="4"/>
      <c r="F36" s="3">
        <f>+(D36-B36)/B36+1</f>
        <v>0.37265165667936562</v>
      </c>
      <c r="G36" s="4"/>
      <c r="H36" s="8">
        <f>SUM(H10:H35)</f>
        <v>11275649.369999999</v>
      </c>
      <c r="I36" s="4"/>
      <c r="J36" s="3">
        <f t="shared" si="8"/>
        <v>1.0589314671107053</v>
      </c>
      <c r="K36" s="11"/>
    </row>
    <row r="37" spans="1:11" s="1" customFormat="1" ht="3.95" customHeight="1" x14ac:dyDescent="0.25">
      <c r="A37" s="4"/>
      <c r="B37" s="6"/>
      <c r="C37" s="6"/>
      <c r="D37" s="5"/>
      <c r="E37" s="4"/>
      <c r="F37" s="3"/>
      <c r="G37" s="4"/>
      <c r="H37" s="5"/>
      <c r="I37" s="4"/>
      <c r="J37" s="3"/>
      <c r="K37" s="11"/>
    </row>
    <row r="38" spans="1:11" s="1" customFormat="1" x14ac:dyDescent="0.25">
      <c r="A38" s="4" t="s">
        <v>56</v>
      </c>
      <c r="B38" s="6"/>
      <c r="C38" s="6"/>
      <c r="D38" s="5"/>
      <c r="E38" s="4"/>
      <c r="F38" s="3"/>
      <c r="G38" s="4"/>
      <c r="H38" s="5"/>
      <c r="I38" s="4"/>
      <c r="J38" s="3"/>
      <c r="K38" s="11"/>
    </row>
    <row r="39" spans="1:11" s="1" customFormat="1" x14ac:dyDescent="0.25">
      <c r="A39" s="4" t="s">
        <v>57</v>
      </c>
      <c r="B39" s="6">
        <v>11544757</v>
      </c>
      <c r="C39" s="6"/>
      <c r="D39" s="90">
        <v>4269844.1500000004</v>
      </c>
      <c r="E39" s="4"/>
      <c r="F39" s="3">
        <f t="shared" ref="F39:F49" si="9">+(D39-B39)/B39+1</f>
        <v>0.36985136629554005</v>
      </c>
      <c r="G39" s="4"/>
      <c r="H39" s="90">
        <v>3889673.87</v>
      </c>
      <c r="I39" s="4"/>
      <c r="J39" s="3">
        <f t="shared" ref="J39:J50" si="10">+(D39-H39)/H39+1</f>
        <v>1.0977383432920047</v>
      </c>
      <c r="K39" s="11"/>
    </row>
    <row r="40" spans="1:11" s="1" customFormat="1" x14ac:dyDescent="0.25">
      <c r="A40" s="4" t="s">
        <v>58</v>
      </c>
      <c r="B40" s="6">
        <v>516211</v>
      </c>
      <c r="C40" s="6"/>
      <c r="D40" s="90">
        <v>97291.56</v>
      </c>
      <c r="E40" s="4"/>
      <c r="F40" s="3">
        <f t="shared" si="9"/>
        <v>0.18847246571653842</v>
      </c>
      <c r="G40" s="4"/>
      <c r="H40" s="90">
        <v>68271.899999999994</v>
      </c>
      <c r="I40" s="4"/>
      <c r="J40" s="3">
        <f t="shared" si="10"/>
        <v>1.4250600906082884</v>
      </c>
      <c r="K40" s="11"/>
    </row>
    <row r="41" spans="1:11" s="1" customFormat="1" x14ac:dyDescent="0.25">
      <c r="A41" s="4" t="s">
        <v>59</v>
      </c>
      <c r="B41" s="6">
        <v>3340530</v>
      </c>
      <c r="C41" s="6"/>
      <c r="D41" s="90">
        <v>1196353.81</v>
      </c>
      <c r="E41" s="4"/>
      <c r="F41" s="3">
        <f t="shared" si="9"/>
        <v>0.35813293399550372</v>
      </c>
      <c r="G41" s="4"/>
      <c r="H41" s="90">
        <v>1142945.33</v>
      </c>
      <c r="I41" s="4"/>
      <c r="J41" s="3">
        <f t="shared" si="10"/>
        <v>1.0467288142294611</v>
      </c>
      <c r="K41" s="11"/>
    </row>
    <row r="42" spans="1:11" s="1" customFormat="1" x14ac:dyDescent="0.25">
      <c r="A42" s="4" t="s">
        <v>60</v>
      </c>
      <c r="B42" s="6">
        <v>2577672</v>
      </c>
      <c r="C42" s="6"/>
      <c r="D42" s="90">
        <v>891009.89</v>
      </c>
      <c r="E42" s="4"/>
      <c r="F42" s="3">
        <f t="shared" si="9"/>
        <v>0.34566457252901073</v>
      </c>
      <c r="G42" s="4"/>
      <c r="H42" s="90">
        <v>891809.46</v>
      </c>
      <c r="I42" s="4"/>
      <c r="J42" s="3">
        <f t="shared" si="10"/>
        <v>0.99910342955994214</v>
      </c>
      <c r="K42" s="11"/>
    </row>
    <row r="43" spans="1:11" s="1" customFormat="1" x14ac:dyDescent="0.25">
      <c r="A43" s="4" t="s">
        <v>61</v>
      </c>
      <c r="B43" s="6">
        <v>6778777</v>
      </c>
      <c r="C43" s="6"/>
      <c r="D43" s="90">
        <v>2760790.96</v>
      </c>
      <c r="E43" s="4"/>
      <c r="F43" s="3">
        <f t="shared" si="9"/>
        <v>0.40726977152368338</v>
      </c>
      <c r="G43" s="4"/>
      <c r="H43" s="90">
        <v>2407600.37</v>
      </c>
      <c r="I43" s="4"/>
      <c r="J43" s="3">
        <f t="shared" si="10"/>
        <v>1.146698178983915</v>
      </c>
      <c r="K43" s="11"/>
    </row>
    <row r="44" spans="1:11" s="1" customFormat="1" x14ac:dyDescent="0.25">
      <c r="A44" s="4" t="s">
        <v>62</v>
      </c>
      <c r="B44" s="6">
        <v>4835862</v>
      </c>
      <c r="C44" s="6"/>
      <c r="D44" s="90">
        <v>2097182.27</v>
      </c>
      <c r="E44" s="4"/>
      <c r="F44" s="3">
        <f t="shared" si="9"/>
        <v>0.43367289430508982</v>
      </c>
      <c r="G44" s="4"/>
      <c r="H44" s="90">
        <v>1785157.07</v>
      </c>
      <c r="I44" s="4"/>
      <c r="J44" s="3">
        <f t="shared" si="10"/>
        <v>1.1747886531911726</v>
      </c>
      <c r="K44" s="11"/>
    </row>
    <row r="45" spans="1:11" s="1" customFormat="1" x14ac:dyDescent="0.25">
      <c r="A45" s="4" t="s">
        <v>63</v>
      </c>
      <c r="B45" s="6">
        <v>158000</v>
      </c>
      <c r="C45" s="6"/>
      <c r="D45" s="90">
        <v>71381.25</v>
      </c>
      <c r="E45" s="4"/>
      <c r="F45" s="3">
        <f t="shared" si="9"/>
        <v>0.45178006329113929</v>
      </c>
      <c r="G45" s="4"/>
      <c r="H45" s="90">
        <v>43729.35</v>
      </c>
      <c r="I45" s="4"/>
      <c r="J45" s="3">
        <f t="shared" si="10"/>
        <v>1.6323418939453709</v>
      </c>
      <c r="K45" s="11"/>
    </row>
    <row r="46" spans="1:11" s="1" customFormat="1" hidden="1" x14ac:dyDescent="0.25">
      <c r="A46" s="4" t="s">
        <v>64</v>
      </c>
      <c r="B46" s="6">
        <v>0</v>
      </c>
      <c r="C46" s="6"/>
      <c r="D46" s="5">
        <v>0</v>
      </c>
      <c r="E46" s="4"/>
      <c r="F46" s="3" t="e">
        <f t="shared" si="9"/>
        <v>#DIV/0!</v>
      </c>
      <c r="G46" s="4"/>
      <c r="H46" s="5">
        <v>0</v>
      </c>
      <c r="I46" s="4"/>
      <c r="J46" s="3" t="e">
        <f t="shared" si="10"/>
        <v>#DIV/0!</v>
      </c>
      <c r="K46" s="11"/>
    </row>
    <row r="47" spans="1:11" s="1" customFormat="1" x14ac:dyDescent="0.25">
      <c r="A47" s="4" t="s">
        <v>217</v>
      </c>
      <c r="B47" s="6">
        <v>1261941</v>
      </c>
      <c r="C47" s="6"/>
      <c r="D47" s="5">
        <v>443356.17</v>
      </c>
      <c r="E47" s="4"/>
      <c r="F47" s="3">
        <f t="shared" si="9"/>
        <v>0.35132876259666646</v>
      </c>
      <c r="G47" s="4"/>
      <c r="H47" s="5">
        <v>615290.29</v>
      </c>
      <c r="I47" s="4"/>
      <c r="J47" s="3">
        <f t="shared" si="10"/>
        <v>0.7205642234334626</v>
      </c>
      <c r="K47" s="11"/>
    </row>
    <row r="48" spans="1:11" s="1" customFormat="1" hidden="1" x14ac:dyDescent="0.25">
      <c r="A48" s="4" t="s">
        <v>50</v>
      </c>
      <c r="B48" s="6">
        <v>0</v>
      </c>
      <c r="C48" s="6"/>
      <c r="D48" s="5">
        <v>0</v>
      </c>
      <c r="E48" s="4"/>
      <c r="F48" s="3" t="e">
        <f t="shared" si="9"/>
        <v>#DIV/0!</v>
      </c>
      <c r="G48" s="4"/>
      <c r="H48" s="5">
        <v>0</v>
      </c>
      <c r="I48" s="4"/>
      <c r="J48" s="3" t="e">
        <f t="shared" si="10"/>
        <v>#DIV/0!</v>
      </c>
      <c r="K48" s="11"/>
    </row>
    <row r="49" spans="1:11" s="1" customFormat="1" x14ac:dyDescent="0.25">
      <c r="A49" s="4" t="s">
        <v>216</v>
      </c>
      <c r="B49" s="27">
        <v>9051</v>
      </c>
      <c r="C49" s="6"/>
      <c r="D49" s="33">
        <v>0</v>
      </c>
      <c r="E49" s="4"/>
      <c r="F49" s="3">
        <f t="shared" si="9"/>
        <v>0</v>
      </c>
      <c r="G49" s="4"/>
      <c r="H49" s="33">
        <v>0</v>
      </c>
      <c r="I49" s="4"/>
      <c r="J49" s="3">
        <v>0</v>
      </c>
      <c r="K49" s="11"/>
    </row>
    <row r="50" spans="1:11" s="1" customFormat="1" ht="16.5" x14ac:dyDescent="0.35">
      <c r="A50" s="80" t="s">
        <v>55</v>
      </c>
      <c r="B50" s="26">
        <f>SUM(B39:B49)</f>
        <v>31022801</v>
      </c>
      <c r="C50" s="6"/>
      <c r="D50" s="8">
        <f>SUM(D39:D49)</f>
        <v>11827210.059999999</v>
      </c>
      <c r="E50" s="4"/>
      <c r="F50" s="3">
        <f>+(D50-B50)/B50+1</f>
        <v>0.38124249515702979</v>
      </c>
      <c r="G50" s="4"/>
      <c r="H50" s="8">
        <f>SUM(H39:H49)</f>
        <v>10844477.640000001</v>
      </c>
      <c r="I50" s="4"/>
      <c r="J50" s="3">
        <f t="shared" si="10"/>
        <v>1.0906205400226172</v>
      </c>
      <c r="K50" s="11"/>
    </row>
    <row r="51" spans="1:11" s="1" customFormat="1" ht="3.95" customHeight="1" x14ac:dyDescent="0.25">
      <c r="A51" s="4"/>
      <c r="B51" s="6"/>
      <c r="C51" s="6"/>
      <c r="D51" s="5"/>
      <c r="E51" s="4"/>
      <c r="F51" s="3"/>
      <c r="G51" s="4"/>
      <c r="H51" s="5"/>
      <c r="I51" s="4"/>
      <c r="J51" s="3"/>
      <c r="K51" s="11"/>
    </row>
    <row r="52" spans="1:11" s="1" customFormat="1" x14ac:dyDescent="0.25">
      <c r="A52" s="4" t="s">
        <v>65</v>
      </c>
      <c r="B52" s="6"/>
      <c r="C52" s="6"/>
      <c r="D52" s="5"/>
      <c r="E52" s="4"/>
      <c r="F52" s="3"/>
      <c r="G52" s="4"/>
      <c r="H52" s="5"/>
      <c r="I52" s="4"/>
      <c r="J52" s="3"/>
      <c r="K52" s="11"/>
    </row>
    <row r="53" spans="1:11" s="1" customFormat="1" hidden="1" x14ac:dyDescent="0.25">
      <c r="A53" s="4" t="s">
        <v>66</v>
      </c>
      <c r="B53" s="6">
        <v>0</v>
      </c>
      <c r="C53" s="6"/>
      <c r="D53" s="5">
        <v>0</v>
      </c>
      <c r="E53" s="4"/>
      <c r="F53" s="3" t="e">
        <f t="shared" ref="F53" si="11">+(D53-B53)/B53+1</f>
        <v>#DIV/0!</v>
      </c>
      <c r="G53" s="4"/>
      <c r="H53" s="5">
        <v>0</v>
      </c>
      <c r="I53" s="4"/>
      <c r="J53" s="3" t="e">
        <f>+(D53-H53)/H53+1</f>
        <v>#DIV/0!</v>
      </c>
      <c r="K53" s="11"/>
    </row>
    <row r="54" spans="1:11" s="1" customFormat="1" x14ac:dyDescent="0.25">
      <c r="A54" s="4" t="s">
        <v>67</v>
      </c>
      <c r="B54" s="27">
        <v>-442000</v>
      </c>
      <c r="C54" s="6"/>
      <c r="D54" s="33">
        <v>-565436</v>
      </c>
      <c r="E54" s="4"/>
      <c r="F54" s="3">
        <f>+(D54-B54)/B54+1</f>
        <v>1.2792669683257918</v>
      </c>
      <c r="G54" s="4"/>
      <c r="H54" s="33">
        <v>-581493</v>
      </c>
      <c r="I54" s="4"/>
      <c r="J54" s="3">
        <f t="shared" ref="J54:J55" si="12">+(D54-H54)/H54+1</f>
        <v>0.97238659794700877</v>
      </c>
      <c r="K54" s="11"/>
    </row>
    <row r="55" spans="1:11" s="1" customFormat="1" ht="16.5" x14ac:dyDescent="0.35">
      <c r="A55" s="80" t="s">
        <v>55</v>
      </c>
      <c r="B55" s="26">
        <f>SUM(B53:B54)</f>
        <v>-442000</v>
      </c>
      <c r="C55" s="6"/>
      <c r="D55" s="8">
        <f>SUM(D53:D54)</f>
        <v>-565436</v>
      </c>
      <c r="E55" s="4"/>
      <c r="F55" s="3">
        <f>+(D55-B55)/B55+1</f>
        <v>1.2792669683257918</v>
      </c>
      <c r="G55" s="26">
        <f>SUM(G53:G54)</f>
        <v>0</v>
      </c>
      <c r="H55" s="8">
        <f>SUM(H53:H54)</f>
        <v>-581493</v>
      </c>
      <c r="I55" s="4"/>
      <c r="J55" s="3">
        <f t="shared" si="12"/>
        <v>0.97238659794700877</v>
      </c>
      <c r="K55" s="11"/>
    </row>
    <row r="56" spans="1:11" s="2" customFormat="1" ht="3.95" customHeight="1" x14ac:dyDescent="0.25">
      <c r="A56" s="4"/>
      <c r="B56" s="5"/>
      <c r="C56" s="6"/>
      <c r="D56" s="5"/>
      <c r="E56" s="4"/>
      <c r="F56" s="3"/>
      <c r="G56" s="4"/>
      <c r="H56" s="13"/>
      <c r="I56" s="4"/>
      <c r="J56" s="3"/>
      <c r="K56" s="11"/>
    </row>
    <row r="57" spans="1:11" s="2" customFormat="1" ht="16.5" x14ac:dyDescent="0.35">
      <c r="A57" s="4" t="s">
        <v>396</v>
      </c>
      <c r="B57" s="34">
        <f>+B36-B50+B55</f>
        <v>576221</v>
      </c>
      <c r="C57" s="6"/>
      <c r="D57" s="9">
        <f>+D36-D50+D55</f>
        <v>-452506.12999999896</v>
      </c>
      <c r="E57" s="4"/>
      <c r="F57" s="4"/>
      <c r="G57" s="4"/>
      <c r="H57" s="9">
        <f>+H36-H50+H55</f>
        <v>-150321.27000000142</v>
      </c>
      <c r="I57" s="4"/>
      <c r="J57" s="3"/>
      <c r="K57" s="11"/>
    </row>
    <row r="58" spans="1:11" s="2" customFormat="1" x14ac:dyDescent="0.25">
      <c r="A58" s="4"/>
      <c r="B58" s="6"/>
      <c r="C58" s="6"/>
      <c r="D58" s="5"/>
      <c r="E58" s="4"/>
      <c r="F58" s="4"/>
      <c r="G58" s="4"/>
      <c r="H58" s="13"/>
      <c r="I58" s="4"/>
      <c r="J58" s="3"/>
      <c r="K58" s="11"/>
    </row>
    <row r="59" spans="1:11" s="2" customFormat="1" x14ac:dyDescent="0.25">
      <c r="A59" s="4"/>
      <c r="B59" s="6"/>
      <c r="C59" s="6"/>
      <c r="D59" s="5"/>
      <c r="E59" s="4"/>
      <c r="F59" s="4"/>
      <c r="G59" s="4"/>
      <c r="H59" s="5"/>
      <c r="I59" s="4"/>
      <c r="J59" s="3"/>
      <c r="K59" s="11"/>
    </row>
    <row r="60" spans="1:11" s="2" customFormat="1" x14ac:dyDescent="0.25">
      <c r="A60" s="4"/>
      <c r="B60" s="6"/>
      <c r="C60" s="6"/>
      <c r="D60" s="5"/>
      <c r="E60" s="4"/>
      <c r="F60" s="4"/>
      <c r="G60" s="4"/>
      <c r="H60" s="6"/>
      <c r="I60" s="4"/>
      <c r="J60" s="3"/>
      <c r="K60" s="11"/>
    </row>
    <row r="61" spans="1:11" s="2" customFormat="1" x14ac:dyDescent="0.25">
      <c r="A61" s="4"/>
      <c r="B61" s="6"/>
      <c r="C61" s="6"/>
      <c r="D61" s="5"/>
      <c r="E61" s="4"/>
      <c r="F61" s="4"/>
      <c r="G61" s="4"/>
      <c r="H61" s="6"/>
      <c r="I61" s="4"/>
      <c r="J61" s="4"/>
      <c r="K61" s="11"/>
    </row>
    <row r="62" spans="1:11" s="2" customFormat="1" x14ac:dyDescent="0.25">
      <c r="A62" s="4"/>
      <c r="B62" s="6"/>
      <c r="C62" s="6"/>
      <c r="D62" s="5"/>
      <c r="E62" s="4"/>
      <c r="F62" s="4"/>
      <c r="G62" s="4"/>
      <c r="H62" s="6"/>
      <c r="I62" s="4"/>
      <c r="J62" s="4"/>
      <c r="K62" s="11"/>
    </row>
    <row r="63" spans="1:11" s="2" customFormat="1" x14ac:dyDescent="0.25">
      <c r="A63" s="4"/>
      <c r="B63" s="6"/>
      <c r="C63" s="6"/>
      <c r="D63" s="5"/>
      <c r="E63" s="4"/>
      <c r="F63" s="4"/>
      <c r="G63" s="4"/>
      <c r="H63" s="6"/>
      <c r="I63" s="4"/>
      <c r="J63" s="4"/>
      <c r="K63" s="11"/>
    </row>
    <row r="64" spans="1:11" s="2" customFormat="1" x14ac:dyDescent="0.25">
      <c r="A64" s="4"/>
      <c r="B64" s="6"/>
      <c r="C64" s="6"/>
      <c r="D64" s="5"/>
      <c r="E64" s="4"/>
      <c r="F64" s="4"/>
      <c r="G64" s="4"/>
      <c r="H64" s="6"/>
      <c r="I64" s="4"/>
      <c r="J64" s="4"/>
      <c r="K64" s="11"/>
    </row>
    <row r="65" spans="1:11" s="2" customFormat="1" x14ac:dyDescent="0.25">
      <c r="A65" s="4"/>
      <c r="B65" s="6"/>
      <c r="C65" s="6"/>
      <c r="D65" s="5"/>
      <c r="E65" s="4"/>
      <c r="F65" s="4"/>
      <c r="G65" s="4"/>
      <c r="H65" s="6"/>
      <c r="I65" s="4"/>
      <c r="J65" s="4"/>
      <c r="K65" s="11"/>
    </row>
    <row r="66" spans="1:11" s="2" customFormat="1" x14ac:dyDescent="0.25">
      <c r="A66" s="4"/>
      <c r="B66" s="6"/>
      <c r="C66" s="6"/>
      <c r="D66" s="5"/>
      <c r="E66" s="4"/>
      <c r="F66" s="4"/>
      <c r="G66" s="4"/>
      <c r="H66" s="6"/>
      <c r="I66" s="4"/>
      <c r="J66" s="4"/>
      <c r="K66" s="11"/>
    </row>
    <row r="67" spans="1:11" s="2" customFormat="1" x14ac:dyDescent="0.25">
      <c r="A67" s="4"/>
      <c r="B67" s="6"/>
      <c r="C67" s="6"/>
      <c r="D67" s="5"/>
      <c r="E67" s="4"/>
      <c r="F67" s="4"/>
      <c r="G67" s="4"/>
      <c r="H67" s="6"/>
      <c r="I67" s="4"/>
      <c r="J67" s="4"/>
      <c r="K67" s="11"/>
    </row>
    <row r="68" spans="1:11" s="2" customFormat="1" x14ac:dyDescent="0.25">
      <c r="A68" s="4"/>
      <c r="B68" s="6"/>
      <c r="C68" s="6"/>
      <c r="D68" s="5"/>
      <c r="E68" s="4"/>
      <c r="F68" s="4"/>
      <c r="G68" s="4"/>
      <c r="H68" s="6"/>
      <c r="I68" s="4"/>
      <c r="J68" s="4"/>
      <c r="K68" s="11"/>
    </row>
    <row r="69" spans="1:11" s="2" customFormat="1" x14ac:dyDescent="0.25">
      <c r="A69" s="4"/>
      <c r="B69" s="6"/>
      <c r="C69" s="6"/>
      <c r="D69" s="5"/>
      <c r="E69" s="4"/>
      <c r="F69" s="4"/>
      <c r="G69" s="4"/>
      <c r="H69" s="6"/>
      <c r="I69" s="4"/>
      <c r="J69" s="4"/>
      <c r="K69" s="11"/>
    </row>
    <row r="70" spans="1:11" s="2" customFormat="1" x14ac:dyDescent="0.25">
      <c r="A70" s="4"/>
      <c r="B70" s="6"/>
      <c r="C70" s="6"/>
      <c r="D70" s="5"/>
      <c r="E70" s="4"/>
      <c r="F70" s="4"/>
      <c r="G70" s="4"/>
      <c r="H70" s="6"/>
      <c r="I70" s="4"/>
      <c r="J70" s="4"/>
      <c r="K70" s="11"/>
    </row>
    <row r="71" spans="1:11" s="2" customFormat="1" x14ac:dyDescent="0.25">
      <c r="A71" s="4"/>
      <c r="B71" s="6"/>
      <c r="C71" s="6"/>
      <c r="D71" s="5"/>
      <c r="E71" s="4"/>
      <c r="F71" s="4"/>
      <c r="G71" s="4"/>
      <c r="H71" s="6"/>
      <c r="I71" s="4"/>
      <c r="J71" s="4"/>
      <c r="K71" s="11"/>
    </row>
    <row r="72" spans="1:11" s="2" customFormat="1" x14ac:dyDescent="0.25">
      <c r="A72" s="4"/>
      <c r="B72" s="6"/>
      <c r="C72" s="6"/>
      <c r="D72" s="5"/>
      <c r="E72" s="4"/>
      <c r="F72" s="4"/>
      <c r="G72" s="4"/>
      <c r="H72" s="6"/>
      <c r="I72" s="4"/>
      <c r="J72" s="4"/>
      <c r="K72" s="11"/>
    </row>
    <row r="73" spans="1:11" s="2" customFormat="1" x14ac:dyDescent="0.25">
      <c r="A73" s="4"/>
      <c r="B73" s="6"/>
      <c r="C73" s="6"/>
      <c r="D73" s="5"/>
      <c r="E73" s="4"/>
      <c r="F73" s="4"/>
      <c r="G73" s="4"/>
      <c r="H73" s="4"/>
      <c r="I73" s="4"/>
      <c r="J73" s="4"/>
      <c r="K73" s="11"/>
    </row>
    <row r="74" spans="1:11" s="2" customFormat="1" x14ac:dyDescent="0.25">
      <c r="A74" s="4"/>
      <c r="B74" s="6"/>
      <c r="C74" s="6"/>
      <c r="D74" s="5"/>
      <c r="E74" s="4"/>
      <c r="F74" s="4"/>
      <c r="G74" s="4"/>
      <c r="H74" s="4"/>
      <c r="I74" s="4"/>
      <c r="J74" s="4"/>
      <c r="K74" s="11"/>
    </row>
    <row r="75" spans="1:11" s="2" customFormat="1" x14ac:dyDescent="0.25">
      <c r="A75" s="4"/>
      <c r="B75" s="6"/>
      <c r="C75" s="6"/>
      <c r="D75" s="5"/>
      <c r="E75" s="4"/>
      <c r="F75" s="4"/>
      <c r="G75" s="4"/>
      <c r="H75" s="4"/>
      <c r="I75" s="4"/>
      <c r="J75" s="4"/>
      <c r="K75" s="11"/>
    </row>
    <row r="76" spans="1:11" s="2" customFormat="1" x14ac:dyDescent="0.25">
      <c r="A76" s="4"/>
      <c r="B76" s="6"/>
      <c r="C76" s="6"/>
      <c r="D76" s="5"/>
      <c r="E76" s="4"/>
      <c r="F76" s="4"/>
      <c r="G76" s="4"/>
      <c r="H76" s="4"/>
      <c r="I76" s="4"/>
      <c r="J76" s="4"/>
      <c r="K76" s="11"/>
    </row>
  </sheetData>
  <mergeCells count="3">
    <mergeCell ref="A1:J1"/>
    <mergeCell ref="A2:J2"/>
    <mergeCell ref="A3:J3"/>
  </mergeCells>
  <pageMargins left="0.5" right="0.5" top="0.5" bottom="0.5" header="0.3" footer="0.3"/>
  <pageSetup firstPageNumber="11" orientation="portrait" useFirstPageNumber="1" r:id="rId1"/>
  <headerFooter>
    <oddFooter>&amp;CPage &amp;P of 21</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K73"/>
  <sheetViews>
    <sheetView zoomScaleNormal="100" workbookViewId="0">
      <selection activeCell="F84" sqref="F84"/>
    </sheetView>
  </sheetViews>
  <sheetFormatPr defaultRowHeight="15" x14ac:dyDescent="0.25"/>
  <cols>
    <col min="1" max="1" width="34.7109375" style="4" customWidth="1"/>
    <col min="2" max="2" width="12" style="4" bestFit="1" customWidth="1"/>
    <col min="3" max="3" width="0.85546875" style="4" customWidth="1"/>
    <col min="4" max="4" width="13" style="5" customWidth="1"/>
    <col min="5" max="5" width="0.85546875" style="4" customWidth="1"/>
    <col min="6" max="6" width="9.85546875" style="4" customWidth="1"/>
    <col min="7" max="7" width="0.85546875" style="4" customWidth="1"/>
    <col min="8" max="8" width="13.140625" style="5" customWidth="1"/>
    <col min="9" max="9" width="0.85546875" style="4" customWidth="1"/>
    <col min="10" max="10" width="9.42578125" style="4" customWidth="1"/>
    <col min="11" max="11" width="9.140625" style="11"/>
  </cols>
  <sheetData>
    <row r="1" spans="1:11" x14ac:dyDescent="0.25">
      <c r="A1" s="129" t="s">
        <v>0</v>
      </c>
      <c r="B1" s="129"/>
      <c r="C1" s="129"/>
      <c r="D1" s="129"/>
      <c r="E1" s="129"/>
      <c r="F1" s="129"/>
      <c r="G1" s="129"/>
      <c r="H1" s="129"/>
      <c r="I1" s="129"/>
      <c r="J1" s="129"/>
    </row>
    <row r="2" spans="1:11" x14ac:dyDescent="0.25">
      <c r="A2" s="129" t="s">
        <v>394</v>
      </c>
      <c r="B2" s="129"/>
      <c r="C2" s="129"/>
      <c r="D2" s="129"/>
      <c r="E2" s="129"/>
      <c r="F2" s="129"/>
      <c r="G2" s="129"/>
      <c r="H2" s="129"/>
      <c r="I2" s="129"/>
      <c r="J2" s="129"/>
    </row>
    <row r="3" spans="1:11" x14ac:dyDescent="0.25">
      <c r="A3" s="130" t="str">
        <f>+'Revenues, Expenditures, Changes'!A3:J3</f>
        <v>January 31, 2024</v>
      </c>
      <c r="B3" s="130"/>
      <c r="C3" s="130"/>
      <c r="D3" s="130"/>
      <c r="E3" s="130"/>
      <c r="F3" s="130"/>
      <c r="G3" s="130"/>
      <c r="H3" s="130"/>
      <c r="I3" s="130"/>
      <c r="J3" s="130"/>
    </row>
    <row r="5" spans="1:11" x14ac:dyDescent="0.25">
      <c r="A5" s="4" t="s">
        <v>70</v>
      </c>
    </row>
    <row r="6" spans="1:11" s="1" customFormat="1" x14ac:dyDescent="0.25">
      <c r="A6" s="4"/>
      <c r="B6" s="80"/>
      <c r="C6" s="80"/>
      <c r="D6" s="20"/>
      <c r="E6" s="87"/>
      <c r="F6" s="87" t="s">
        <v>36</v>
      </c>
      <c r="G6" s="87"/>
      <c r="H6" s="20" t="s">
        <v>37</v>
      </c>
      <c r="I6" s="87"/>
      <c r="J6" s="87" t="s">
        <v>38</v>
      </c>
      <c r="K6" s="11"/>
    </row>
    <row r="7" spans="1:11" s="1" customFormat="1" x14ac:dyDescent="0.25">
      <c r="A7" s="4"/>
      <c r="B7" s="80" t="s">
        <v>32</v>
      </c>
      <c r="C7" s="80"/>
      <c r="D7" s="20" t="s">
        <v>34</v>
      </c>
      <c r="E7" s="87"/>
      <c r="F7" s="87" t="s">
        <v>32</v>
      </c>
      <c r="G7" s="87"/>
      <c r="H7" s="20" t="s">
        <v>34</v>
      </c>
      <c r="I7" s="87"/>
      <c r="J7" s="21">
        <f>+'Revenues, Expenditures, Changes'!J8</f>
        <v>44957</v>
      </c>
      <c r="K7" s="11"/>
    </row>
    <row r="8" spans="1:11" s="1" customFormat="1" x14ac:dyDescent="0.25">
      <c r="A8" s="4"/>
      <c r="B8" s="22" t="s">
        <v>33</v>
      </c>
      <c r="C8" s="80"/>
      <c r="D8" s="28" t="s">
        <v>35</v>
      </c>
      <c r="E8" s="87"/>
      <c r="F8" s="22" t="s">
        <v>33</v>
      </c>
      <c r="G8" s="87"/>
      <c r="H8" s="24">
        <f>+'Revenues, Expenditures, Changes'!H9</f>
        <v>44957</v>
      </c>
      <c r="I8" s="87"/>
      <c r="J8" s="22" t="s">
        <v>34</v>
      </c>
      <c r="K8" s="11"/>
    </row>
    <row r="9" spans="1:11" s="1" customFormat="1" x14ac:dyDescent="0.25">
      <c r="A9" s="4" t="s">
        <v>39</v>
      </c>
      <c r="B9" s="4"/>
      <c r="C9" s="4"/>
      <c r="D9" s="5"/>
      <c r="E9" s="4"/>
      <c r="F9" s="4"/>
      <c r="G9" s="4"/>
      <c r="H9" s="4"/>
      <c r="I9" s="4"/>
      <c r="J9" s="4"/>
      <c r="K9" s="11"/>
    </row>
    <row r="10" spans="1:11" s="1" customFormat="1" hidden="1" x14ac:dyDescent="0.25">
      <c r="A10" s="4" t="s">
        <v>40</v>
      </c>
      <c r="B10" s="25">
        <v>0</v>
      </c>
      <c r="C10" s="6"/>
      <c r="D10" s="7">
        <v>0</v>
      </c>
      <c r="E10" s="4"/>
      <c r="F10" s="3" t="e">
        <f>+(D10-B10)/B10+1</f>
        <v>#DIV/0!</v>
      </c>
      <c r="G10" s="4"/>
      <c r="H10" s="25">
        <v>0</v>
      </c>
      <c r="I10" s="4"/>
      <c r="J10" s="3" t="e">
        <f>+(H10-D10)/D10+1</f>
        <v>#DIV/0!</v>
      </c>
      <c r="K10" s="11"/>
    </row>
    <row r="11" spans="1:11" s="1" customFormat="1" hidden="1" x14ac:dyDescent="0.25">
      <c r="A11" s="4" t="s">
        <v>92</v>
      </c>
      <c r="B11" s="25"/>
      <c r="C11" s="6"/>
      <c r="D11" s="7"/>
      <c r="E11" s="4"/>
      <c r="F11" s="3"/>
      <c r="G11" s="4"/>
      <c r="H11" s="25"/>
      <c r="I11" s="4"/>
      <c r="J11" s="3"/>
      <c r="K11" s="11"/>
    </row>
    <row r="12" spans="1:11" s="1" customFormat="1" hidden="1" x14ac:dyDescent="0.25">
      <c r="A12" s="10" t="s">
        <v>93</v>
      </c>
      <c r="B12" s="6">
        <v>0</v>
      </c>
      <c r="C12" s="6"/>
      <c r="D12" s="5">
        <v>0</v>
      </c>
      <c r="E12" s="4"/>
      <c r="F12" s="3" t="e">
        <f>+(D12-B12)/B12+1</f>
        <v>#DIV/0!</v>
      </c>
      <c r="G12" s="4"/>
      <c r="H12" s="5">
        <v>0</v>
      </c>
      <c r="I12" s="4"/>
      <c r="J12" s="3" t="e">
        <f>+(H12-D12)/D12+1</f>
        <v>#DIV/0!</v>
      </c>
      <c r="K12" s="11"/>
    </row>
    <row r="13" spans="1:11" s="1" customFormat="1" hidden="1" x14ac:dyDescent="0.25">
      <c r="A13" s="10" t="s">
        <v>94</v>
      </c>
      <c r="B13" s="6">
        <v>0</v>
      </c>
      <c r="C13" s="6"/>
      <c r="D13" s="5">
        <v>0</v>
      </c>
      <c r="E13" s="4"/>
      <c r="F13" s="3" t="e">
        <f>+(D13-B13)/B13+1</f>
        <v>#DIV/0!</v>
      </c>
      <c r="G13" s="4"/>
      <c r="H13" s="5">
        <v>0</v>
      </c>
      <c r="I13" s="4"/>
      <c r="J13" s="3" t="e">
        <f>+(H13-D13)/D13+1</f>
        <v>#DIV/0!</v>
      </c>
      <c r="K13" s="11"/>
    </row>
    <row r="14" spans="1:11" s="1" customFormat="1" hidden="1" x14ac:dyDescent="0.25">
      <c r="A14" s="4" t="s">
        <v>48</v>
      </c>
      <c r="B14" s="6"/>
      <c r="C14" s="6"/>
      <c r="D14" s="5"/>
      <c r="E14" s="4"/>
      <c r="F14" s="4"/>
      <c r="G14" s="4"/>
      <c r="H14" s="6"/>
      <c r="I14" s="4"/>
      <c r="J14" s="4"/>
      <c r="K14" s="11"/>
    </row>
    <row r="15" spans="1:11" s="1" customFormat="1" hidden="1" x14ac:dyDescent="0.25">
      <c r="A15" s="10" t="s">
        <v>49</v>
      </c>
      <c r="B15" s="6">
        <v>0</v>
      </c>
      <c r="C15" s="6"/>
      <c r="D15" s="5">
        <v>0</v>
      </c>
      <c r="E15" s="4"/>
      <c r="F15" s="3" t="e">
        <f>+(D15-B15)/B15+1</f>
        <v>#DIV/0!</v>
      </c>
      <c r="G15" s="4"/>
      <c r="H15" s="6">
        <v>0</v>
      </c>
      <c r="I15" s="4"/>
      <c r="J15" s="3" t="e">
        <f>+(H15-D15)/D15+1</f>
        <v>#DIV/0!</v>
      </c>
      <c r="K15" s="11"/>
    </row>
    <row r="16" spans="1:11" s="1" customFormat="1" hidden="1" x14ac:dyDescent="0.25">
      <c r="A16" s="10" t="s">
        <v>50</v>
      </c>
      <c r="B16" s="6">
        <v>0</v>
      </c>
      <c r="C16" s="6"/>
      <c r="D16" s="5">
        <v>0</v>
      </c>
      <c r="E16" s="4"/>
      <c r="F16" s="3" t="e">
        <f>+(D16-B16)/B16+1</f>
        <v>#DIV/0!</v>
      </c>
      <c r="G16" s="4"/>
      <c r="H16" s="6">
        <v>0</v>
      </c>
      <c r="I16" s="4"/>
      <c r="J16" s="3" t="e">
        <f>+(H16-D16)/D16+1</f>
        <v>#DIV/0!</v>
      </c>
      <c r="K16" s="11"/>
    </row>
    <row r="17" spans="1:11" s="1" customFormat="1" hidden="1" x14ac:dyDescent="0.25">
      <c r="A17" s="4" t="s">
        <v>41</v>
      </c>
      <c r="B17" s="6"/>
      <c r="C17" s="6"/>
      <c r="D17" s="5"/>
      <c r="E17" s="4"/>
      <c r="F17" s="4"/>
      <c r="G17" s="4"/>
      <c r="H17" s="6"/>
      <c r="I17" s="4"/>
      <c r="J17" s="4"/>
      <c r="K17" s="11"/>
    </row>
    <row r="18" spans="1:11" s="1" customFormat="1" hidden="1" x14ac:dyDescent="0.25">
      <c r="A18" s="10" t="s">
        <v>42</v>
      </c>
      <c r="B18" s="6">
        <v>0</v>
      </c>
      <c r="C18" s="6"/>
      <c r="D18" s="5">
        <v>0</v>
      </c>
      <c r="E18" s="4"/>
      <c r="F18" s="3" t="e">
        <f>+(D18-B18)/B18+1</f>
        <v>#DIV/0!</v>
      </c>
      <c r="G18" s="4"/>
      <c r="H18" s="6">
        <v>0</v>
      </c>
      <c r="I18" s="4"/>
      <c r="J18" s="3" t="e">
        <f>+(H18-D18)/D18+1</f>
        <v>#DIV/0!</v>
      </c>
      <c r="K18" s="11"/>
    </row>
    <row r="19" spans="1:11" s="1" customFormat="1" hidden="1" x14ac:dyDescent="0.25">
      <c r="A19" s="10" t="s">
        <v>43</v>
      </c>
      <c r="B19" s="6">
        <v>0</v>
      </c>
      <c r="C19" s="6"/>
      <c r="D19" s="5">
        <v>0</v>
      </c>
      <c r="E19" s="4"/>
      <c r="F19" s="3" t="e">
        <f>+(D19-B19)/B19+1</f>
        <v>#DIV/0!</v>
      </c>
      <c r="G19" s="4"/>
      <c r="H19" s="6">
        <v>0</v>
      </c>
      <c r="I19" s="4"/>
      <c r="J19" s="3" t="e">
        <f>+(H19-D19)/D19+1</f>
        <v>#DIV/0!</v>
      </c>
      <c r="K19" s="11"/>
    </row>
    <row r="20" spans="1:11" s="1" customFormat="1" hidden="1" x14ac:dyDescent="0.25">
      <c r="A20" s="4" t="s">
        <v>44</v>
      </c>
      <c r="B20" s="6"/>
      <c r="C20" s="6"/>
      <c r="D20" s="5"/>
      <c r="E20" s="4"/>
      <c r="F20" s="4"/>
      <c r="G20" s="4"/>
      <c r="H20" s="6"/>
      <c r="I20" s="4"/>
      <c r="J20" s="4"/>
      <c r="K20" s="11"/>
    </row>
    <row r="21" spans="1:11" s="1" customFormat="1" hidden="1" x14ac:dyDescent="0.25">
      <c r="A21" s="10" t="s">
        <v>42</v>
      </c>
      <c r="B21" s="6">
        <v>0</v>
      </c>
      <c r="C21" s="6"/>
      <c r="D21" s="5">
        <v>0</v>
      </c>
      <c r="E21" s="4"/>
      <c r="F21" s="3" t="e">
        <f>+(D21-B21)/B21+1</f>
        <v>#DIV/0!</v>
      </c>
      <c r="G21" s="4"/>
      <c r="H21" s="6">
        <v>0</v>
      </c>
      <c r="I21" s="4"/>
      <c r="J21" s="3" t="e">
        <f>+(H21-D21)/D21+1</f>
        <v>#DIV/0!</v>
      </c>
      <c r="K21" s="11"/>
    </row>
    <row r="22" spans="1:11" s="1" customFormat="1" hidden="1" x14ac:dyDescent="0.25">
      <c r="A22" s="10" t="s">
        <v>43</v>
      </c>
      <c r="B22" s="6">
        <v>0</v>
      </c>
      <c r="C22" s="6"/>
      <c r="D22" s="5">
        <v>0</v>
      </c>
      <c r="E22" s="4"/>
      <c r="F22" s="3" t="e">
        <f>+(D22-B22)/B22+1</f>
        <v>#DIV/0!</v>
      </c>
      <c r="G22" s="4"/>
      <c r="H22" s="6">
        <v>0</v>
      </c>
      <c r="I22" s="4"/>
      <c r="J22" s="3" t="e">
        <f>+(H22-D22)/D22+1</f>
        <v>#DIV/0!</v>
      </c>
      <c r="K22" s="11"/>
    </row>
    <row r="23" spans="1:11" s="1" customFormat="1" hidden="1" x14ac:dyDescent="0.25">
      <c r="A23" s="4" t="s">
        <v>45</v>
      </c>
      <c r="B23" s="6"/>
      <c r="C23" s="6"/>
      <c r="D23" s="5"/>
      <c r="E23" s="4"/>
      <c r="F23" s="4"/>
      <c r="G23" s="4"/>
      <c r="H23" s="6"/>
      <c r="I23" s="4"/>
      <c r="J23" s="4"/>
      <c r="K23" s="11"/>
    </row>
    <row r="24" spans="1:11" s="1" customFormat="1" hidden="1" x14ac:dyDescent="0.25">
      <c r="A24" s="10" t="s">
        <v>42</v>
      </c>
      <c r="B24" s="6">
        <v>0</v>
      </c>
      <c r="C24" s="6"/>
      <c r="D24" s="5">
        <v>0</v>
      </c>
      <c r="E24" s="4"/>
      <c r="F24" s="3" t="e">
        <f t="shared" ref="F24:F31" si="0">+(D24-B24)/B24+1</f>
        <v>#DIV/0!</v>
      </c>
      <c r="G24" s="4"/>
      <c r="H24" s="6">
        <v>0</v>
      </c>
      <c r="I24" s="4"/>
      <c r="J24" s="3" t="e">
        <f>+(H24-D24)/D24+1</f>
        <v>#DIV/0!</v>
      </c>
      <c r="K24" s="11"/>
    </row>
    <row r="25" spans="1:11" s="1" customFormat="1" hidden="1" x14ac:dyDescent="0.25">
      <c r="A25" s="10" t="s">
        <v>43</v>
      </c>
      <c r="B25" s="6">
        <v>0</v>
      </c>
      <c r="C25" s="6"/>
      <c r="D25" s="5">
        <v>0</v>
      </c>
      <c r="E25" s="4"/>
      <c r="F25" s="3" t="e">
        <f t="shared" si="0"/>
        <v>#DIV/0!</v>
      </c>
      <c r="G25" s="4"/>
      <c r="H25" s="6">
        <v>0</v>
      </c>
      <c r="I25" s="4"/>
      <c r="J25" s="3" t="e">
        <f>+(H25-D25)/D25+1</f>
        <v>#DIV/0!</v>
      </c>
      <c r="K25" s="11"/>
    </row>
    <row r="26" spans="1:11" s="1" customFormat="1" hidden="1" x14ac:dyDescent="0.25">
      <c r="A26" s="29" t="s">
        <v>75</v>
      </c>
      <c r="B26" s="6">
        <v>0</v>
      </c>
      <c r="C26" s="6"/>
      <c r="D26" s="5">
        <v>0</v>
      </c>
      <c r="E26" s="4"/>
      <c r="F26" s="3" t="e">
        <f t="shared" si="0"/>
        <v>#DIV/0!</v>
      </c>
      <c r="G26" s="4"/>
      <c r="H26" s="6"/>
      <c r="I26" s="4"/>
      <c r="J26" s="3"/>
      <c r="K26" s="11"/>
    </row>
    <row r="27" spans="1:11" s="1" customFormat="1" hidden="1" x14ac:dyDescent="0.25">
      <c r="A27" s="4" t="s">
        <v>46</v>
      </c>
      <c r="B27" s="6"/>
      <c r="C27" s="6"/>
      <c r="D27" s="5">
        <v>0</v>
      </c>
      <c r="E27" s="4"/>
      <c r="F27" s="3" t="e">
        <f t="shared" si="0"/>
        <v>#DIV/0!</v>
      </c>
      <c r="G27" s="4"/>
      <c r="H27" s="6">
        <v>0</v>
      </c>
      <c r="I27" s="4"/>
      <c r="J27" s="3" t="e">
        <f>+(H27-D27)/D27+1</f>
        <v>#DIV/0!</v>
      </c>
      <c r="K27" s="11"/>
    </row>
    <row r="28" spans="1:11" s="1" customFormat="1" hidden="1" x14ac:dyDescent="0.25">
      <c r="A28" s="4" t="s">
        <v>47</v>
      </c>
      <c r="B28" s="6">
        <v>0</v>
      </c>
      <c r="C28" s="6"/>
      <c r="D28" s="5">
        <v>0</v>
      </c>
      <c r="E28" s="4"/>
      <c r="F28" s="3" t="e">
        <f t="shared" si="0"/>
        <v>#DIV/0!</v>
      </c>
      <c r="G28" s="4"/>
      <c r="H28" s="6">
        <v>0</v>
      </c>
      <c r="I28" s="4"/>
      <c r="J28" s="3" t="e">
        <f>+(H28-D28)/D28+1</f>
        <v>#DIV/0!</v>
      </c>
      <c r="K28" s="11"/>
    </row>
    <row r="29" spans="1:11" s="1" customFormat="1" hidden="1" x14ac:dyDescent="0.25">
      <c r="A29" s="4" t="s">
        <v>64</v>
      </c>
      <c r="B29" s="6">
        <v>0</v>
      </c>
      <c r="C29" s="6"/>
      <c r="D29" s="5">
        <v>0</v>
      </c>
      <c r="E29" s="4"/>
      <c r="F29" s="4" t="e">
        <f t="shared" si="0"/>
        <v>#DIV/0!</v>
      </c>
      <c r="G29" s="4"/>
      <c r="H29" s="6">
        <v>0</v>
      </c>
      <c r="I29" s="4"/>
      <c r="J29" s="4" t="e">
        <f>+(H29-D29)/D29+1</f>
        <v>#DIV/0!</v>
      </c>
      <c r="K29" s="11"/>
    </row>
    <row r="30" spans="1:11" s="1" customFormat="1" hidden="1" x14ac:dyDescent="0.25">
      <c r="A30" s="4" t="s">
        <v>74</v>
      </c>
      <c r="B30" s="6">
        <v>0</v>
      </c>
      <c r="C30" s="6"/>
      <c r="D30" s="5">
        <v>0</v>
      </c>
      <c r="E30" s="4"/>
      <c r="F30" s="4" t="e">
        <f t="shared" si="0"/>
        <v>#DIV/0!</v>
      </c>
      <c r="G30" s="4"/>
      <c r="H30" s="6">
        <v>0</v>
      </c>
      <c r="I30" s="4"/>
      <c r="J30" s="3" t="e">
        <f>+(H30-D30)/D30+1</f>
        <v>#DIV/0!</v>
      </c>
      <c r="K30" s="11"/>
    </row>
    <row r="31" spans="1:11" s="1" customFormat="1" x14ac:dyDescent="0.25">
      <c r="A31" s="4" t="s">
        <v>196</v>
      </c>
      <c r="B31" s="25">
        <v>3312156</v>
      </c>
      <c r="C31" s="6"/>
      <c r="D31" s="7">
        <v>3312155.5</v>
      </c>
      <c r="E31" s="4"/>
      <c r="F31" s="3">
        <f t="shared" si="0"/>
        <v>0.99999984904092687</v>
      </c>
      <c r="G31" s="4"/>
      <c r="H31" s="7">
        <v>2811618.92</v>
      </c>
      <c r="I31" s="4"/>
      <c r="J31" s="3">
        <f t="shared" ref="J31:J33" si="1">+D31/H31</f>
        <v>1.178024331974548</v>
      </c>
      <c r="K31" s="11"/>
    </row>
    <row r="32" spans="1:11" s="1" customFormat="1" hidden="1" x14ac:dyDescent="0.25">
      <c r="A32" s="4" t="s">
        <v>51</v>
      </c>
      <c r="B32" s="6"/>
      <c r="C32" s="6"/>
      <c r="D32" s="81"/>
      <c r="E32" s="4"/>
      <c r="F32" s="4"/>
      <c r="G32" s="4"/>
      <c r="H32" s="6"/>
      <c r="I32" s="4"/>
      <c r="J32" s="3" t="e">
        <f t="shared" ref="J32:J35" si="2">+(D32-H32)/H32+1</f>
        <v>#DIV/0!</v>
      </c>
      <c r="K32" s="11"/>
    </row>
    <row r="33" spans="1:11" s="1" customFormat="1" ht="16.5" x14ac:dyDescent="0.35">
      <c r="A33" s="29" t="s">
        <v>53</v>
      </c>
      <c r="B33" s="26">
        <v>3032524</v>
      </c>
      <c r="C33" s="6"/>
      <c r="D33" s="97">
        <v>3032523.62</v>
      </c>
      <c r="E33" s="4"/>
      <c r="F33" s="3">
        <f>+(D33-B33)/B33+1</f>
        <v>0.99999987469184093</v>
      </c>
      <c r="G33" s="4"/>
      <c r="H33" s="8">
        <v>1235641.31</v>
      </c>
      <c r="I33" s="4"/>
      <c r="J33" s="3">
        <f t="shared" si="1"/>
        <v>2.454210291820043</v>
      </c>
      <c r="K33" s="11"/>
    </row>
    <row r="34" spans="1:11" s="1" customFormat="1" hidden="1" x14ac:dyDescent="0.25">
      <c r="A34" s="10" t="s">
        <v>52</v>
      </c>
      <c r="B34" s="6">
        <v>0</v>
      </c>
      <c r="C34" s="6"/>
      <c r="D34" s="81">
        <v>0</v>
      </c>
      <c r="E34" s="4"/>
      <c r="F34" s="4" t="e">
        <f>+(D34-B34)/B34+1</f>
        <v>#DIV/0!</v>
      </c>
      <c r="G34" s="4"/>
      <c r="H34" s="6">
        <v>0</v>
      </c>
      <c r="I34" s="4"/>
      <c r="J34" s="3" t="e">
        <f t="shared" si="2"/>
        <v>#DIV/0!</v>
      </c>
      <c r="K34" s="11"/>
    </row>
    <row r="35" spans="1:11" s="1" customFormat="1" hidden="1" x14ac:dyDescent="0.25">
      <c r="A35" s="10" t="s">
        <v>54</v>
      </c>
      <c r="B35" s="27">
        <v>0</v>
      </c>
      <c r="C35" s="6"/>
      <c r="D35" s="82">
        <v>0</v>
      </c>
      <c r="E35" s="4"/>
      <c r="F35" s="36" t="e">
        <f>+(D35-B35)/B35+1</f>
        <v>#DIV/0!</v>
      </c>
      <c r="G35" s="4"/>
      <c r="H35" s="27">
        <v>0</v>
      </c>
      <c r="I35" s="4"/>
      <c r="J35" s="3" t="e">
        <f t="shared" si="2"/>
        <v>#DIV/0!</v>
      </c>
      <c r="K35" s="11"/>
    </row>
    <row r="36" spans="1:11" s="1" customFormat="1" ht="16.5" x14ac:dyDescent="0.35">
      <c r="A36" s="56" t="s">
        <v>55</v>
      </c>
      <c r="B36" s="26">
        <f>SUM(B10:B35)</f>
        <v>6344680</v>
      </c>
      <c r="C36" s="6"/>
      <c r="D36" s="83">
        <f>SUM(D10:D35)</f>
        <v>6344679.1200000001</v>
      </c>
      <c r="E36" s="4"/>
      <c r="F36" s="3">
        <f>+(D36-B36)/B36+1</f>
        <v>0.99999986130112162</v>
      </c>
      <c r="G36" s="4"/>
      <c r="H36" s="8">
        <f>SUM(H10:H35)</f>
        <v>4047260.23</v>
      </c>
      <c r="I36" s="4"/>
      <c r="J36" s="3">
        <f t="shared" ref="J36" si="3">+D36/H36</f>
        <v>1.5676479295723469</v>
      </c>
      <c r="K36" s="11"/>
    </row>
    <row r="37" spans="1:11" s="1" customFormat="1" x14ac:dyDescent="0.25">
      <c r="A37" s="4"/>
      <c r="B37" s="6"/>
      <c r="C37" s="6"/>
      <c r="D37" s="81"/>
      <c r="E37" s="4"/>
      <c r="F37" s="4"/>
      <c r="G37" s="4"/>
      <c r="H37" s="6"/>
      <c r="I37" s="4"/>
      <c r="J37" s="4"/>
      <c r="K37" s="11"/>
    </row>
    <row r="38" spans="1:11" s="1" customFormat="1" x14ac:dyDescent="0.25">
      <c r="A38" s="4" t="s">
        <v>56</v>
      </c>
      <c r="B38" s="6"/>
      <c r="C38" s="6"/>
      <c r="D38" s="81"/>
      <c r="E38" s="4"/>
      <c r="F38" s="4"/>
      <c r="G38" s="4"/>
      <c r="H38" s="6"/>
      <c r="I38" s="4"/>
      <c r="J38" s="4"/>
      <c r="K38" s="11"/>
    </row>
    <row r="39" spans="1:11" s="1" customFormat="1" x14ac:dyDescent="0.25">
      <c r="A39" s="4" t="s">
        <v>57</v>
      </c>
      <c r="B39" s="6">
        <v>771482</v>
      </c>
      <c r="C39" s="6"/>
      <c r="D39" s="81">
        <v>771481.96</v>
      </c>
      <c r="E39" s="4"/>
      <c r="F39" s="3">
        <f t="shared" ref="F39:F47" si="4">+(D39-B39)/B39+1</f>
        <v>0.99999994815173909</v>
      </c>
      <c r="G39" s="4"/>
      <c r="H39" s="81">
        <v>651615.62</v>
      </c>
      <c r="I39" s="4"/>
      <c r="J39" s="3">
        <f t="shared" ref="J39:J49" si="5">+D39/H39</f>
        <v>1.1839525271048597</v>
      </c>
      <c r="K39" s="11"/>
    </row>
    <row r="40" spans="1:11" s="1" customFormat="1" hidden="1" x14ac:dyDescent="0.25">
      <c r="A40" s="4" t="s">
        <v>58</v>
      </c>
      <c r="B40" s="6">
        <f t="shared" ref="B40:B44" si="6">+D40</f>
        <v>0</v>
      </c>
      <c r="C40" s="6"/>
      <c r="D40" s="81">
        <v>0</v>
      </c>
      <c r="E40" s="4"/>
      <c r="F40" s="4" t="e">
        <f t="shared" si="4"/>
        <v>#DIV/0!</v>
      </c>
      <c r="G40" s="4"/>
      <c r="H40" s="81">
        <v>0</v>
      </c>
      <c r="I40" s="4"/>
      <c r="J40" s="3" t="e">
        <f t="shared" si="5"/>
        <v>#DIV/0!</v>
      </c>
      <c r="K40" s="11"/>
    </row>
    <row r="41" spans="1:11" s="1" customFormat="1" x14ac:dyDescent="0.25">
      <c r="A41" s="4" t="s">
        <v>59</v>
      </c>
      <c r="B41" s="6">
        <v>8625</v>
      </c>
      <c r="C41" s="6"/>
      <c r="D41" s="81">
        <v>8624.6</v>
      </c>
      <c r="E41" s="4"/>
      <c r="F41" s="3">
        <f t="shared" si="4"/>
        <v>0.99995362318840586</v>
      </c>
      <c r="G41" s="4"/>
      <c r="H41" s="81">
        <v>177782.5</v>
      </c>
      <c r="I41" s="4"/>
      <c r="J41" s="3">
        <f t="shared" si="5"/>
        <v>4.8512086397705066E-2</v>
      </c>
      <c r="K41" s="11"/>
    </row>
    <row r="42" spans="1:11" s="1" customFormat="1" x14ac:dyDescent="0.25">
      <c r="A42" s="4" t="s">
        <v>60</v>
      </c>
      <c r="B42" s="6">
        <v>428278</v>
      </c>
      <c r="C42" s="6"/>
      <c r="D42" s="81">
        <v>428278.07</v>
      </c>
      <c r="E42" s="4"/>
      <c r="F42" s="3">
        <f t="shared" si="4"/>
        <v>1.0000001634452389</v>
      </c>
      <c r="G42" s="4"/>
      <c r="H42" s="81">
        <v>365156.68</v>
      </c>
      <c r="I42" s="4"/>
      <c r="J42" s="3">
        <f t="shared" si="5"/>
        <v>1.1728611126599136</v>
      </c>
      <c r="K42" s="11"/>
    </row>
    <row r="43" spans="1:11" s="1" customFormat="1" x14ac:dyDescent="0.25">
      <c r="A43" s="4" t="s">
        <v>61</v>
      </c>
      <c r="B43" s="6">
        <v>1824139</v>
      </c>
      <c r="C43" s="6"/>
      <c r="D43" s="81">
        <v>1824138.99</v>
      </c>
      <c r="E43" s="4"/>
      <c r="F43" s="3">
        <f t="shared" si="4"/>
        <v>0.99999999451796162</v>
      </c>
      <c r="G43" s="4"/>
      <c r="H43" s="81">
        <v>41086.51</v>
      </c>
      <c r="I43" s="4"/>
      <c r="J43" s="3">
        <f t="shared" si="5"/>
        <v>44.397516119037611</v>
      </c>
      <c r="K43" s="11"/>
    </row>
    <row r="44" spans="1:11" s="1" customFormat="1" hidden="1" x14ac:dyDescent="0.25">
      <c r="A44" s="4" t="s">
        <v>62</v>
      </c>
      <c r="B44" s="6">
        <f t="shared" si="6"/>
        <v>0</v>
      </c>
      <c r="C44" s="6"/>
      <c r="D44" s="81">
        <v>0</v>
      </c>
      <c r="E44" s="4"/>
      <c r="F44" s="4" t="e">
        <f t="shared" si="4"/>
        <v>#DIV/0!</v>
      </c>
      <c r="G44" s="4"/>
      <c r="H44" s="81">
        <v>0</v>
      </c>
      <c r="I44" s="4"/>
      <c r="J44" s="3" t="e">
        <f t="shared" si="5"/>
        <v>#DIV/0!</v>
      </c>
      <c r="K44" s="11"/>
    </row>
    <row r="45" spans="1:11" s="1" customFormat="1" x14ac:dyDescent="0.25">
      <c r="A45" s="4" t="s">
        <v>63</v>
      </c>
      <c r="B45" s="27">
        <v>3312156</v>
      </c>
      <c r="C45" s="6"/>
      <c r="D45" s="82">
        <v>3312155.5</v>
      </c>
      <c r="E45" s="4"/>
      <c r="F45" s="3">
        <f t="shared" si="4"/>
        <v>0.99999984904092687</v>
      </c>
      <c r="G45" s="4"/>
      <c r="H45" s="82">
        <v>2811618.92</v>
      </c>
      <c r="I45" s="4"/>
      <c r="J45" s="3">
        <f t="shared" si="5"/>
        <v>1.178024331974548</v>
      </c>
      <c r="K45" s="11"/>
    </row>
    <row r="46" spans="1:11" s="1" customFormat="1" hidden="1" x14ac:dyDescent="0.25">
      <c r="A46" s="4" t="s">
        <v>64</v>
      </c>
      <c r="B46" s="6">
        <v>0</v>
      </c>
      <c r="C46" s="6"/>
      <c r="D46" s="81">
        <v>0</v>
      </c>
      <c r="E46" s="4"/>
      <c r="F46" s="4" t="e">
        <f t="shared" si="4"/>
        <v>#DIV/0!</v>
      </c>
      <c r="G46" s="4"/>
      <c r="H46" s="81">
        <v>0</v>
      </c>
      <c r="I46" s="4"/>
      <c r="J46" s="3" t="e">
        <f t="shared" si="5"/>
        <v>#DIV/0!</v>
      </c>
      <c r="K46" s="11"/>
    </row>
    <row r="47" spans="1:11" s="1" customFormat="1" hidden="1" x14ac:dyDescent="0.25">
      <c r="A47" s="4" t="s">
        <v>76</v>
      </c>
      <c r="B47" s="6">
        <v>0</v>
      </c>
      <c r="C47" s="6"/>
      <c r="D47" s="81">
        <v>0</v>
      </c>
      <c r="E47" s="4"/>
      <c r="F47" s="4" t="e">
        <f t="shared" si="4"/>
        <v>#DIV/0!</v>
      </c>
      <c r="G47" s="4"/>
      <c r="H47" s="81">
        <v>0</v>
      </c>
      <c r="I47" s="4"/>
      <c r="J47" s="3" t="e">
        <f t="shared" si="5"/>
        <v>#DIV/0!</v>
      </c>
      <c r="K47" s="11"/>
    </row>
    <row r="48" spans="1:11" s="1" customFormat="1" hidden="1" x14ac:dyDescent="0.25">
      <c r="A48" s="4" t="s">
        <v>50</v>
      </c>
      <c r="B48" s="27">
        <v>0</v>
      </c>
      <c r="C48" s="6"/>
      <c r="D48" s="82">
        <v>0</v>
      </c>
      <c r="E48" s="4"/>
      <c r="F48" s="4" t="e">
        <f>+(D48-B48)/B48+1</f>
        <v>#DIV/0!</v>
      </c>
      <c r="G48" s="4"/>
      <c r="H48" s="82">
        <v>0</v>
      </c>
      <c r="I48" s="4"/>
      <c r="J48" s="3" t="e">
        <f t="shared" si="5"/>
        <v>#DIV/0!</v>
      </c>
      <c r="K48" s="11"/>
    </row>
    <row r="49" spans="1:11" s="1" customFormat="1" ht="16.5" x14ac:dyDescent="0.35">
      <c r="A49" s="56" t="s">
        <v>55</v>
      </c>
      <c r="B49" s="26">
        <f>SUM(B39:B48)</f>
        <v>6344680</v>
      </c>
      <c r="C49" s="6"/>
      <c r="D49" s="83">
        <f>SUM(D39:D48)</f>
        <v>6344679.1200000001</v>
      </c>
      <c r="E49" s="4"/>
      <c r="F49" s="3">
        <f>+(D49-B49)/B49+1</f>
        <v>0.99999986130112162</v>
      </c>
      <c r="G49" s="4"/>
      <c r="H49" s="83">
        <f>SUM(H39:H48)</f>
        <v>4047260.23</v>
      </c>
      <c r="I49" s="4"/>
      <c r="J49" s="3">
        <f t="shared" si="5"/>
        <v>1.5676479295723469</v>
      </c>
      <c r="K49" s="11"/>
    </row>
    <row r="50" spans="1:11" s="1" customFormat="1" x14ac:dyDescent="0.25">
      <c r="A50" s="4"/>
      <c r="B50" s="6"/>
      <c r="C50" s="6"/>
      <c r="D50" s="81"/>
      <c r="E50" s="4"/>
      <c r="F50" s="4"/>
      <c r="G50" s="4"/>
      <c r="H50" s="81"/>
      <c r="I50" s="4"/>
      <c r="J50" s="4"/>
      <c r="K50" s="11"/>
    </row>
    <row r="51" spans="1:11" s="1" customFormat="1" hidden="1" x14ac:dyDescent="0.25">
      <c r="A51" s="4" t="s">
        <v>65</v>
      </c>
      <c r="B51" s="6"/>
      <c r="C51" s="6"/>
      <c r="D51" s="81"/>
      <c r="E51" s="4"/>
      <c r="F51" s="4"/>
      <c r="G51" s="4"/>
      <c r="H51" s="81"/>
      <c r="I51" s="4"/>
      <c r="J51" s="4"/>
      <c r="K51" s="11"/>
    </row>
    <row r="52" spans="1:11" s="1" customFormat="1" hidden="1" x14ac:dyDescent="0.25">
      <c r="A52" s="4" t="s">
        <v>66</v>
      </c>
      <c r="B52" s="6">
        <v>0</v>
      </c>
      <c r="C52" s="6"/>
      <c r="D52" s="81">
        <v>0</v>
      </c>
      <c r="E52" s="4"/>
      <c r="F52" s="4" t="e">
        <f t="shared" ref="F52:F53" si="7">+(D52-B52)/B52+1</f>
        <v>#DIV/0!</v>
      </c>
      <c r="G52" s="4"/>
      <c r="H52" s="81">
        <v>0</v>
      </c>
      <c r="I52" s="4"/>
      <c r="J52" s="4" t="e">
        <f t="shared" ref="J52:J53" si="8">+(H52-D52)/D52+1</f>
        <v>#DIV/0!</v>
      </c>
      <c r="K52" s="11"/>
    </row>
    <row r="53" spans="1:11" s="1" customFormat="1" hidden="1" x14ac:dyDescent="0.25">
      <c r="A53" s="4" t="s">
        <v>67</v>
      </c>
      <c r="B53" s="27">
        <v>0</v>
      </c>
      <c r="C53" s="6"/>
      <c r="D53" s="82">
        <v>0</v>
      </c>
      <c r="E53" s="4"/>
      <c r="F53" s="36" t="e">
        <f t="shared" si="7"/>
        <v>#DIV/0!</v>
      </c>
      <c r="G53" s="4"/>
      <c r="H53" s="82">
        <v>0</v>
      </c>
      <c r="I53" s="4"/>
      <c r="J53" s="36" t="e">
        <f t="shared" si="8"/>
        <v>#DIV/0!</v>
      </c>
      <c r="K53" s="11"/>
    </row>
    <row r="54" spans="1:11" s="1" customFormat="1" ht="16.5" hidden="1" x14ac:dyDescent="0.35">
      <c r="A54" s="56" t="s">
        <v>55</v>
      </c>
      <c r="B54" s="26">
        <f>SUM(B52:B53)</f>
        <v>0</v>
      </c>
      <c r="C54" s="6"/>
      <c r="D54" s="83">
        <f>SUM(D52:D53)</f>
        <v>0</v>
      </c>
      <c r="E54" s="4"/>
      <c r="F54" s="36"/>
      <c r="G54" s="26">
        <f>SUM(G52:G53)</f>
        <v>0</v>
      </c>
      <c r="H54" s="83">
        <f>SUM(H52:H53)</f>
        <v>0</v>
      </c>
      <c r="I54" s="4"/>
      <c r="J54" s="36"/>
      <c r="K54" s="11"/>
    </row>
    <row r="55" spans="1:11" s="2" customFormat="1" hidden="1" x14ac:dyDescent="0.25">
      <c r="A55" s="4"/>
      <c r="B55" s="6"/>
      <c r="C55" s="6"/>
      <c r="D55" s="81"/>
      <c r="E55" s="4"/>
      <c r="F55" s="4"/>
      <c r="G55" s="4"/>
      <c r="H55" s="81"/>
      <c r="I55" s="4"/>
      <c r="J55" s="4"/>
      <c r="K55" s="11"/>
    </row>
    <row r="56" spans="1:11" s="2" customFormat="1" ht="16.5" x14ac:dyDescent="0.35">
      <c r="A56" s="4" t="s">
        <v>396</v>
      </c>
      <c r="B56" s="100">
        <v>0</v>
      </c>
      <c r="C56" s="6"/>
      <c r="D56" s="9">
        <f>+D36-D49</f>
        <v>0</v>
      </c>
      <c r="E56" s="4"/>
      <c r="F56" s="4"/>
      <c r="G56" s="4"/>
      <c r="H56" s="9">
        <f>+H36-H49</f>
        <v>0</v>
      </c>
      <c r="I56" s="4"/>
      <c r="J56" s="4"/>
      <c r="K56" s="11"/>
    </row>
    <row r="57" spans="1:11" s="2" customFormat="1" x14ac:dyDescent="0.25">
      <c r="A57" s="4"/>
      <c r="B57" s="6"/>
      <c r="C57" s="6"/>
      <c r="D57" s="5"/>
      <c r="E57" s="4"/>
      <c r="F57" s="4"/>
      <c r="G57" s="4"/>
      <c r="H57" s="5"/>
      <c r="I57" s="4"/>
      <c r="J57" s="4"/>
      <c r="K57" s="11"/>
    </row>
    <row r="58" spans="1:11" s="2" customFormat="1" x14ac:dyDescent="0.25">
      <c r="A58" s="4"/>
      <c r="B58" s="6"/>
      <c r="C58" s="6"/>
      <c r="D58" s="5"/>
      <c r="E58" s="4"/>
      <c r="F58" s="4"/>
      <c r="G58" s="4"/>
      <c r="H58" s="5"/>
      <c r="I58" s="4"/>
      <c r="J58" s="4"/>
      <c r="K58" s="11"/>
    </row>
    <row r="59" spans="1:11" s="2" customFormat="1" x14ac:dyDescent="0.25">
      <c r="A59" s="4"/>
      <c r="B59" s="6"/>
      <c r="C59" s="6"/>
      <c r="D59" s="5"/>
      <c r="E59" s="4"/>
      <c r="F59" s="4"/>
      <c r="G59" s="4"/>
      <c r="H59" s="5"/>
      <c r="I59" s="4"/>
      <c r="J59" s="4"/>
      <c r="K59" s="11"/>
    </row>
    <row r="60" spans="1:11" s="2" customFormat="1" x14ac:dyDescent="0.25">
      <c r="A60" s="4"/>
      <c r="B60" s="6"/>
      <c r="C60" s="6"/>
      <c r="D60" s="5"/>
      <c r="E60" s="4"/>
      <c r="F60" s="4"/>
      <c r="G60" s="4"/>
      <c r="H60" s="5"/>
      <c r="I60" s="4"/>
      <c r="J60" s="4"/>
      <c r="K60" s="11"/>
    </row>
    <row r="61" spans="1:11" s="2" customFormat="1" x14ac:dyDescent="0.25">
      <c r="A61" s="4"/>
      <c r="B61" s="6"/>
      <c r="C61" s="6"/>
      <c r="D61" s="5"/>
      <c r="E61" s="4"/>
      <c r="F61" s="4"/>
      <c r="G61" s="4"/>
      <c r="H61" s="5"/>
      <c r="I61" s="4"/>
      <c r="J61" s="4"/>
      <c r="K61" s="11"/>
    </row>
    <row r="62" spans="1:11" s="2" customFormat="1" x14ac:dyDescent="0.25">
      <c r="A62" s="4"/>
      <c r="B62" s="6"/>
      <c r="C62" s="6"/>
      <c r="D62" s="5"/>
      <c r="E62" s="4"/>
      <c r="F62" s="4"/>
      <c r="G62" s="4"/>
      <c r="H62" s="5"/>
      <c r="I62" s="4"/>
      <c r="J62" s="4"/>
      <c r="K62" s="11"/>
    </row>
    <row r="63" spans="1:11" s="2" customFormat="1" x14ac:dyDescent="0.25">
      <c r="A63" s="4"/>
      <c r="B63" s="6"/>
      <c r="C63" s="6"/>
      <c r="D63" s="5"/>
      <c r="E63" s="4"/>
      <c r="F63" s="4"/>
      <c r="G63" s="4"/>
      <c r="H63" s="5"/>
      <c r="I63" s="4"/>
      <c r="J63" s="4"/>
      <c r="K63" s="11"/>
    </row>
    <row r="64" spans="1:11" s="2" customFormat="1" x14ac:dyDescent="0.25">
      <c r="A64" s="4"/>
      <c r="B64" s="6"/>
      <c r="C64" s="6"/>
      <c r="D64" s="5"/>
      <c r="E64" s="4"/>
      <c r="F64" s="4"/>
      <c r="G64" s="4"/>
      <c r="H64" s="5"/>
      <c r="I64" s="4"/>
      <c r="J64" s="4"/>
      <c r="K64" s="11"/>
    </row>
    <row r="65" spans="1:11" s="2" customFormat="1" x14ac:dyDescent="0.25">
      <c r="A65" s="4"/>
      <c r="B65" s="6"/>
      <c r="C65" s="6"/>
      <c r="D65" s="5"/>
      <c r="E65" s="4"/>
      <c r="F65" s="4"/>
      <c r="G65" s="4"/>
      <c r="H65" s="5"/>
      <c r="I65" s="4"/>
      <c r="J65" s="4"/>
      <c r="K65" s="11"/>
    </row>
    <row r="66" spans="1:11" s="2" customFormat="1" x14ac:dyDescent="0.25">
      <c r="A66" s="4"/>
      <c r="B66" s="6"/>
      <c r="C66" s="6"/>
      <c r="D66" s="5"/>
      <c r="E66" s="4"/>
      <c r="F66" s="4"/>
      <c r="G66" s="4"/>
      <c r="H66" s="5"/>
      <c r="I66" s="4"/>
      <c r="J66" s="4"/>
      <c r="K66" s="11"/>
    </row>
    <row r="67" spans="1:11" s="2" customFormat="1" x14ac:dyDescent="0.25">
      <c r="A67" s="4"/>
      <c r="B67" s="6"/>
      <c r="C67" s="6"/>
      <c r="D67" s="5"/>
      <c r="E67" s="4"/>
      <c r="F67" s="4"/>
      <c r="G67" s="4"/>
      <c r="H67" s="5"/>
      <c r="I67" s="4"/>
      <c r="J67" s="4"/>
      <c r="K67" s="11"/>
    </row>
    <row r="68" spans="1:11" s="2" customFormat="1" x14ac:dyDescent="0.25">
      <c r="A68" s="4"/>
      <c r="B68" s="6"/>
      <c r="C68" s="6"/>
      <c r="D68" s="5"/>
      <c r="E68" s="4"/>
      <c r="F68" s="4"/>
      <c r="G68" s="4"/>
      <c r="H68" s="5"/>
      <c r="I68" s="4"/>
      <c r="J68" s="4"/>
      <c r="K68" s="11"/>
    </row>
    <row r="69" spans="1:11" s="2" customFormat="1" x14ac:dyDescent="0.25">
      <c r="A69" s="4"/>
      <c r="B69" s="6"/>
      <c r="C69" s="6"/>
      <c r="D69" s="5"/>
      <c r="E69" s="4"/>
      <c r="F69" s="4"/>
      <c r="G69" s="4"/>
      <c r="H69" s="5"/>
      <c r="I69" s="4"/>
      <c r="J69" s="4"/>
      <c r="K69" s="11"/>
    </row>
    <row r="70" spans="1:11" s="2" customFormat="1" x14ac:dyDescent="0.25">
      <c r="A70" s="4"/>
      <c r="B70" s="6"/>
      <c r="C70" s="6"/>
      <c r="D70" s="5"/>
      <c r="E70" s="4"/>
      <c r="F70" s="4"/>
      <c r="G70" s="4"/>
      <c r="H70" s="5"/>
      <c r="I70" s="4"/>
      <c r="J70" s="4"/>
      <c r="K70" s="11"/>
    </row>
    <row r="71" spans="1:11" s="2" customFormat="1" x14ac:dyDescent="0.25">
      <c r="A71" s="4"/>
      <c r="B71" s="6"/>
      <c r="C71" s="6"/>
      <c r="D71" s="5"/>
      <c r="E71" s="4"/>
      <c r="F71" s="4"/>
      <c r="G71" s="4"/>
      <c r="H71" s="5"/>
      <c r="I71" s="4"/>
      <c r="J71" s="4"/>
      <c r="K71" s="11"/>
    </row>
    <row r="72" spans="1:11" s="2" customFormat="1" x14ac:dyDescent="0.25">
      <c r="A72" s="4"/>
      <c r="B72" s="6"/>
      <c r="C72" s="6"/>
      <c r="D72" s="5"/>
      <c r="E72" s="4"/>
      <c r="F72" s="4"/>
      <c r="G72" s="4"/>
      <c r="H72" s="5"/>
      <c r="I72" s="4"/>
      <c r="J72" s="4"/>
      <c r="K72" s="11"/>
    </row>
    <row r="73" spans="1:11" s="2" customFormat="1" x14ac:dyDescent="0.25">
      <c r="A73" s="4"/>
      <c r="B73" s="6"/>
      <c r="C73" s="6"/>
      <c r="D73" s="5"/>
      <c r="E73" s="4"/>
      <c r="F73" s="4"/>
      <c r="G73" s="4"/>
      <c r="H73" s="5"/>
      <c r="I73" s="4"/>
      <c r="J73" s="4"/>
      <c r="K73" s="11"/>
    </row>
  </sheetData>
  <mergeCells count="3">
    <mergeCell ref="A1:J1"/>
    <mergeCell ref="A2:J2"/>
    <mergeCell ref="A3:J3"/>
  </mergeCells>
  <pageMargins left="0.5" right="0.5" top="0.5" bottom="0.5" header="0.3" footer="0.3"/>
  <pageSetup firstPageNumber="12" orientation="portrait" useFirstPageNumber="1" r:id="rId1"/>
  <headerFooter>
    <oddFooter>&amp;CPage &amp;P of 21</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L73"/>
  <sheetViews>
    <sheetView zoomScaleNormal="100" workbookViewId="0">
      <selection activeCell="F84" sqref="F84"/>
    </sheetView>
  </sheetViews>
  <sheetFormatPr defaultRowHeight="15" x14ac:dyDescent="0.25"/>
  <cols>
    <col min="1" max="1" width="35.140625" style="4" customWidth="1"/>
    <col min="2" max="2" width="10.85546875" style="4" customWidth="1"/>
    <col min="3" max="3" width="0.85546875" style="4" customWidth="1"/>
    <col min="4" max="4" width="12.7109375" style="5" customWidth="1"/>
    <col min="5" max="5" width="0.85546875" style="4" customWidth="1"/>
    <col min="6" max="6" width="10.7109375" style="4" customWidth="1"/>
    <col min="7" max="7" width="0.85546875" style="4" customWidth="1"/>
    <col min="8" max="8" width="12.7109375" style="5" customWidth="1"/>
    <col min="9" max="9" width="0.85546875" style="4" customWidth="1"/>
    <col min="10" max="10" width="9.7109375" style="4" customWidth="1"/>
    <col min="11" max="11" width="9.140625" style="11"/>
    <col min="12" max="12" width="9.140625" style="17"/>
  </cols>
  <sheetData>
    <row r="1" spans="1:12" x14ac:dyDescent="0.25">
      <c r="A1" s="129" t="s">
        <v>0</v>
      </c>
      <c r="B1" s="129"/>
      <c r="C1" s="129"/>
      <c r="D1" s="129"/>
      <c r="E1" s="129"/>
      <c r="F1" s="129"/>
      <c r="G1" s="129"/>
      <c r="H1" s="129"/>
      <c r="I1" s="129"/>
      <c r="J1" s="129"/>
    </row>
    <row r="2" spans="1:12" x14ac:dyDescent="0.25">
      <c r="A2" s="129" t="s">
        <v>394</v>
      </c>
      <c r="B2" s="129"/>
      <c r="C2" s="129"/>
      <c r="D2" s="129"/>
      <c r="E2" s="129"/>
      <c r="F2" s="129"/>
      <c r="G2" s="129"/>
      <c r="H2" s="129"/>
      <c r="I2" s="129"/>
      <c r="J2" s="129"/>
    </row>
    <row r="3" spans="1:12" x14ac:dyDescent="0.25">
      <c r="A3" s="130" t="str">
        <f>+'Revenues, Expenditures, Changes'!A3:J3</f>
        <v>January 31, 2024</v>
      </c>
      <c r="B3" s="130"/>
      <c r="C3" s="130"/>
      <c r="D3" s="130"/>
      <c r="E3" s="130"/>
      <c r="F3" s="130"/>
      <c r="G3" s="130"/>
      <c r="H3" s="130"/>
      <c r="I3" s="130"/>
      <c r="J3" s="130"/>
    </row>
    <row r="5" spans="1:12" x14ac:dyDescent="0.25">
      <c r="A5" s="4" t="s">
        <v>71</v>
      </c>
    </row>
    <row r="6" spans="1:12" s="1" customFormat="1" x14ac:dyDescent="0.25">
      <c r="A6" s="4"/>
      <c r="B6" s="80"/>
      <c r="C6" s="80"/>
      <c r="D6" s="20"/>
      <c r="E6" s="87"/>
      <c r="F6" s="87" t="s">
        <v>36</v>
      </c>
      <c r="G6" s="87"/>
      <c r="H6" s="20" t="s">
        <v>37</v>
      </c>
      <c r="I6" s="56"/>
      <c r="J6" s="56" t="s">
        <v>38</v>
      </c>
      <c r="K6" s="11"/>
      <c r="L6" s="11"/>
    </row>
    <row r="7" spans="1:12" s="1" customFormat="1" x14ac:dyDescent="0.25">
      <c r="A7" s="4"/>
      <c r="B7" s="80" t="s">
        <v>32</v>
      </c>
      <c r="C7" s="80"/>
      <c r="D7" s="20" t="s">
        <v>34</v>
      </c>
      <c r="E7" s="87"/>
      <c r="F7" s="87" t="s">
        <v>32</v>
      </c>
      <c r="G7" s="87"/>
      <c r="H7" s="20" t="s">
        <v>34</v>
      </c>
      <c r="I7" s="56"/>
      <c r="J7" s="21">
        <f>+'Revenues, Expenditures, Changes'!J8</f>
        <v>44957</v>
      </c>
      <c r="K7" s="11"/>
      <c r="L7" s="11"/>
    </row>
    <row r="8" spans="1:12" s="1" customFormat="1" x14ac:dyDescent="0.25">
      <c r="A8" s="4"/>
      <c r="B8" s="22" t="s">
        <v>33</v>
      </c>
      <c r="C8" s="80"/>
      <c r="D8" s="28" t="s">
        <v>35</v>
      </c>
      <c r="E8" s="87"/>
      <c r="F8" s="22" t="s">
        <v>33</v>
      </c>
      <c r="G8" s="87"/>
      <c r="H8" s="24">
        <f>+'Revenues, Expenditures, Changes'!H9</f>
        <v>44957</v>
      </c>
      <c r="I8" s="56"/>
      <c r="J8" s="22" t="s">
        <v>34</v>
      </c>
      <c r="K8" s="11"/>
      <c r="L8" s="11"/>
    </row>
    <row r="9" spans="1:12" s="1" customFormat="1" x14ac:dyDescent="0.25">
      <c r="A9" s="4" t="s">
        <v>39</v>
      </c>
      <c r="B9" s="4"/>
      <c r="C9" s="4"/>
      <c r="D9" s="5"/>
      <c r="E9" s="4"/>
      <c r="F9" s="4"/>
      <c r="G9" s="4"/>
      <c r="H9" s="4"/>
      <c r="I9" s="4"/>
      <c r="J9" s="4"/>
      <c r="K9" s="11"/>
      <c r="L9" s="11"/>
    </row>
    <row r="10" spans="1:12" s="1" customFormat="1" hidden="1" x14ac:dyDescent="0.25">
      <c r="A10" s="4" t="s">
        <v>40</v>
      </c>
      <c r="B10" s="25">
        <v>0</v>
      </c>
      <c r="C10" s="6"/>
      <c r="D10" s="7">
        <v>0</v>
      </c>
      <c r="E10" s="4"/>
      <c r="F10" s="3" t="e">
        <f>+(D10-B10)/B10+1</f>
        <v>#DIV/0!</v>
      </c>
      <c r="G10" s="4"/>
      <c r="H10" s="25">
        <v>0</v>
      </c>
      <c r="I10" s="4"/>
      <c r="J10" s="3" t="e">
        <f>+(H10-D10)/D10+1</f>
        <v>#DIV/0!</v>
      </c>
      <c r="K10" s="11"/>
      <c r="L10" s="11"/>
    </row>
    <row r="11" spans="1:12" s="1" customFormat="1" hidden="1" x14ac:dyDescent="0.25">
      <c r="A11" s="4" t="s">
        <v>92</v>
      </c>
      <c r="B11" s="7"/>
      <c r="C11" s="6"/>
      <c r="D11" s="7"/>
      <c r="E11" s="4"/>
      <c r="F11" s="3"/>
      <c r="G11" s="4"/>
      <c r="H11" s="25"/>
      <c r="I11" s="4"/>
      <c r="J11" s="3"/>
      <c r="K11" s="11"/>
      <c r="L11" s="11"/>
    </row>
    <row r="12" spans="1:12" s="1" customFormat="1" hidden="1" x14ac:dyDescent="0.25">
      <c r="A12" s="10" t="s">
        <v>93</v>
      </c>
      <c r="B12" s="5">
        <v>0</v>
      </c>
      <c r="C12" s="6"/>
      <c r="D12" s="5">
        <v>0</v>
      </c>
      <c r="E12" s="4"/>
      <c r="F12" s="3" t="e">
        <f>+(D12-B12)/B12+1</f>
        <v>#DIV/0!</v>
      </c>
      <c r="G12" s="4"/>
      <c r="H12" s="6">
        <v>0</v>
      </c>
      <c r="I12" s="4"/>
      <c r="J12" s="3" t="e">
        <f>+(H12-D12)/D12+1</f>
        <v>#DIV/0!</v>
      </c>
      <c r="K12" s="11"/>
      <c r="L12" s="11"/>
    </row>
    <row r="13" spans="1:12" s="1" customFormat="1" hidden="1" x14ac:dyDescent="0.25">
      <c r="A13" s="10" t="s">
        <v>94</v>
      </c>
      <c r="B13" s="5">
        <v>0</v>
      </c>
      <c r="C13" s="6"/>
      <c r="D13" s="5">
        <v>0</v>
      </c>
      <c r="E13" s="4"/>
      <c r="F13" s="3" t="e">
        <f>+(D13-B13)/B13+1</f>
        <v>#DIV/0!</v>
      </c>
      <c r="G13" s="4"/>
      <c r="H13" s="6">
        <v>0</v>
      </c>
      <c r="I13" s="4"/>
      <c r="J13" s="3" t="e">
        <f>+(H13-D13)/D13+1</f>
        <v>#DIV/0!</v>
      </c>
      <c r="K13" s="11"/>
      <c r="L13" s="11"/>
    </row>
    <row r="14" spans="1:12" s="1" customFormat="1" hidden="1" x14ac:dyDescent="0.25">
      <c r="A14" s="4" t="s">
        <v>48</v>
      </c>
      <c r="B14" s="6"/>
      <c r="C14" s="6"/>
      <c r="D14" s="5"/>
      <c r="E14" s="4"/>
      <c r="F14" s="3"/>
      <c r="G14" s="4"/>
      <c r="H14" s="6"/>
      <c r="I14" s="4"/>
      <c r="J14" s="3"/>
      <c r="K14" s="11"/>
      <c r="L14" s="11"/>
    </row>
    <row r="15" spans="1:12" s="1" customFormat="1" hidden="1" x14ac:dyDescent="0.25">
      <c r="A15" s="10" t="s">
        <v>49</v>
      </c>
      <c r="B15" s="6">
        <v>0</v>
      </c>
      <c r="C15" s="6"/>
      <c r="D15" s="5">
        <v>0</v>
      </c>
      <c r="E15" s="4"/>
      <c r="F15" s="3" t="e">
        <f>+(D15-B15)/B15+1</f>
        <v>#DIV/0!</v>
      </c>
      <c r="G15" s="4"/>
      <c r="H15" s="6">
        <v>0</v>
      </c>
      <c r="I15" s="4"/>
      <c r="J15" s="3" t="e">
        <f>+(H15-D15)/D15+1</f>
        <v>#DIV/0!</v>
      </c>
      <c r="K15" s="11"/>
      <c r="L15" s="11"/>
    </row>
    <row r="16" spans="1:12" s="1" customFormat="1" hidden="1" x14ac:dyDescent="0.25">
      <c r="A16" s="10" t="s">
        <v>50</v>
      </c>
      <c r="B16" s="6">
        <v>0</v>
      </c>
      <c r="C16" s="6"/>
      <c r="D16" s="5">
        <v>0</v>
      </c>
      <c r="E16" s="4"/>
      <c r="F16" s="3" t="e">
        <f>+(D16-B16)/B16+1</f>
        <v>#DIV/0!</v>
      </c>
      <c r="G16" s="4"/>
      <c r="H16" s="6">
        <v>0</v>
      </c>
      <c r="I16" s="4"/>
      <c r="J16" s="3" t="e">
        <f>+(H16-D16)/D16+1</f>
        <v>#DIV/0!</v>
      </c>
      <c r="K16" s="11"/>
      <c r="L16" s="11"/>
    </row>
    <row r="17" spans="1:12" s="1" customFormat="1" hidden="1" x14ac:dyDescent="0.25">
      <c r="A17" s="4" t="s">
        <v>41</v>
      </c>
      <c r="B17" s="6"/>
      <c r="C17" s="6"/>
      <c r="D17" s="5"/>
      <c r="E17" s="4"/>
      <c r="F17" s="3"/>
      <c r="G17" s="4"/>
      <c r="H17" s="6"/>
      <c r="I17" s="4"/>
      <c r="J17" s="3"/>
      <c r="K17" s="11"/>
      <c r="L17" s="11"/>
    </row>
    <row r="18" spans="1:12" s="1" customFormat="1" hidden="1" x14ac:dyDescent="0.25">
      <c r="A18" s="10" t="s">
        <v>42</v>
      </c>
      <c r="B18" s="6">
        <v>0</v>
      </c>
      <c r="C18" s="6"/>
      <c r="D18" s="5">
        <v>0</v>
      </c>
      <c r="E18" s="4"/>
      <c r="F18" s="3" t="e">
        <f>+(D18-B18)/B18+1</f>
        <v>#DIV/0!</v>
      </c>
      <c r="G18" s="4"/>
      <c r="H18" s="6">
        <v>0</v>
      </c>
      <c r="I18" s="4"/>
      <c r="J18" s="3" t="e">
        <f>+(H18-D18)/D18+1</f>
        <v>#DIV/0!</v>
      </c>
      <c r="K18" s="11"/>
      <c r="L18" s="11"/>
    </row>
    <row r="19" spans="1:12" s="1" customFormat="1" hidden="1" x14ac:dyDescent="0.25">
      <c r="A19" s="10" t="s">
        <v>43</v>
      </c>
      <c r="B19" s="6">
        <v>0</v>
      </c>
      <c r="C19" s="6"/>
      <c r="D19" s="5">
        <v>0</v>
      </c>
      <c r="E19" s="4"/>
      <c r="F19" s="3" t="e">
        <f>+(D19-B19)/B19+1</f>
        <v>#DIV/0!</v>
      </c>
      <c r="G19" s="4"/>
      <c r="H19" s="6">
        <v>0</v>
      </c>
      <c r="I19" s="4"/>
      <c r="J19" s="3" t="e">
        <f>+(H19-D19)/D19+1</f>
        <v>#DIV/0!</v>
      </c>
      <c r="K19" s="11"/>
      <c r="L19" s="11"/>
    </row>
    <row r="20" spans="1:12" s="1" customFormat="1" hidden="1" x14ac:dyDescent="0.25">
      <c r="A20" s="4" t="s">
        <v>44</v>
      </c>
      <c r="B20" s="6"/>
      <c r="C20" s="6"/>
      <c r="D20" s="5"/>
      <c r="E20" s="4"/>
      <c r="F20" s="3"/>
      <c r="G20" s="4"/>
      <c r="H20" s="6"/>
      <c r="I20" s="4"/>
      <c r="J20" s="3"/>
      <c r="K20" s="11"/>
      <c r="L20" s="11"/>
    </row>
    <row r="21" spans="1:12" s="1" customFormat="1" hidden="1" x14ac:dyDescent="0.25">
      <c r="A21" s="10" t="s">
        <v>42</v>
      </c>
      <c r="B21" s="6">
        <v>0</v>
      </c>
      <c r="C21" s="6"/>
      <c r="D21" s="5">
        <v>0</v>
      </c>
      <c r="E21" s="4"/>
      <c r="F21" s="3" t="e">
        <f>+(D21-B21)/B21+1</f>
        <v>#DIV/0!</v>
      </c>
      <c r="G21" s="4"/>
      <c r="H21" s="6">
        <v>0</v>
      </c>
      <c r="I21" s="4"/>
      <c r="J21" s="3" t="e">
        <f>+(H21-D21)/D21+1</f>
        <v>#DIV/0!</v>
      </c>
      <c r="K21" s="11"/>
      <c r="L21" s="11"/>
    </row>
    <row r="22" spans="1:12" s="1" customFormat="1" hidden="1" x14ac:dyDescent="0.25">
      <c r="A22" s="10" t="s">
        <v>43</v>
      </c>
      <c r="B22" s="6">
        <v>0</v>
      </c>
      <c r="C22" s="6"/>
      <c r="D22" s="5">
        <v>0</v>
      </c>
      <c r="E22" s="4"/>
      <c r="F22" s="3" t="e">
        <f>+(D22-B22)/B22+1</f>
        <v>#DIV/0!</v>
      </c>
      <c r="G22" s="4"/>
      <c r="H22" s="6">
        <v>0</v>
      </c>
      <c r="I22" s="4"/>
      <c r="J22" s="3" t="e">
        <f>+(H22-D22)/D22+1</f>
        <v>#DIV/0!</v>
      </c>
      <c r="K22" s="11"/>
      <c r="L22" s="11"/>
    </row>
    <row r="23" spans="1:12" s="1" customFormat="1" hidden="1" x14ac:dyDescent="0.25">
      <c r="A23" s="4" t="s">
        <v>45</v>
      </c>
      <c r="B23" s="6"/>
      <c r="C23" s="6"/>
      <c r="D23" s="5"/>
      <c r="E23" s="4"/>
      <c r="F23" s="3"/>
      <c r="G23" s="4"/>
      <c r="H23" s="6"/>
      <c r="I23" s="4"/>
      <c r="J23" s="3"/>
      <c r="K23" s="11"/>
      <c r="L23" s="11"/>
    </row>
    <row r="24" spans="1:12" s="1" customFormat="1" hidden="1" x14ac:dyDescent="0.25">
      <c r="A24" s="10" t="s">
        <v>42</v>
      </c>
      <c r="B24" s="6">
        <v>0</v>
      </c>
      <c r="C24" s="6"/>
      <c r="D24" s="5">
        <v>0</v>
      </c>
      <c r="E24" s="4"/>
      <c r="F24" s="3" t="e">
        <f t="shared" ref="F24:F33" si="0">+(D24-B24)/B24+1</f>
        <v>#DIV/0!</v>
      </c>
      <c r="G24" s="4"/>
      <c r="H24" s="6">
        <v>0</v>
      </c>
      <c r="I24" s="4"/>
      <c r="J24" s="3" t="e">
        <f>+(H24-D24)/D24+1</f>
        <v>#DIV/0!</v>
      </c>
      <c r="K24" s="11"/>
      <c r="L24" s="11"/>
    </row>
    <row r="25" spans="1:12" s="1" customFormat="1" hidden="1" x14ac:dyDescent="0.25">
      <c r="A25" s="10" t="s">
        <v>43</v>
      </c>
      <c r="B25" s="6">
        <v>0</v>
      </c>
      <c r="C25" s="6"/>
      <c r="D25" s="5">
        <v>0</v>
      </c>
      <c r="E25" s="4"/>
      <c r="F25" s="3" t="e">
        <f t="shared" si="0"/>
        <v>#DIV/0!</v>
      </c>
      <c r="G25" s="4"/>
      <c r="H25" s="6">
        <v>0</v>
      </c>
      <c r="I25" s="4"/>
      <c r="J25" s="3" t="e">
        <f>+(H25-D25)/D25+1</f>
        <v>#DIV/0!</v>
      </c>
      <c r="K25" s="11"/>
      <c r="L25" s="11"/>
    </row>
    <row r="26" spans="1:12" s="1" customFormat="1" hidden="1" x14ac:dyDescent="0.25">
      <c r="A26" s="29" t="s">
        <v>75</v>
      </c>
      <c r="B26" s="6">
        <v>0</v>
      </c>
      <c r="C26" s="6"/>
      <c r="D26" s="5">
        <v>0</v>
      </c>
      <c r="E26" s="4"/>
      <c r="F26" s="3" t="e">
        <f t="shared" si="0"/>
        <v>#DIV/0!</v>
      </c>
      <c r="G26" s="4"/>
      <c r="H26" s="6"/>
      <c r="I26" s="4"/>
      <c r="J26" s="3"/>
      <c r="K26" s="11"/>
      <c r="L26" s="11"/>
    </row>
    <row r="27" spans="1:12" s="1" customFormat="1" hidden="1" x14ac:dyDescent="0.25">
      <c r="A27" s="4" t="s">
        <v>46</v>
      </c>
      <c r="B27" s="6"/>
      <c r="C27" s="6"/>
      <c r="D27" s="5">
        <v>0</v>
      </c>
      <c r="E27" s="4"/>
      <c r="F27" s="3" t="e">
        <f t="shared" si="0"/>
        <v>#DIV/0!</v>
      </c>
      <c r="G27" s="4"/>
      <c r="H27" s="6">
        <v>0</v>
      </c>
      <c r="I27" s="4"/>
      <c r="J27" s="3" t="e">
        <f>+(H27-D27)/D27+1</f>
        <v>#DIV/0!</v>
      </c>
      <c r="K27" s="11"/>
      <c r="L27" s="11"/>
    </row>
    <row r="28" spans="1:12" s="1" customFormat="1" x14ac:dyDescent="0.25">
      <c r="A28" s="4" t="s">
        <v>47</v>
      </c>
      <c r="B28" s="25">
        <v>3</v>
      </c>
      <c r="C28" s="6"/>
      <c r="D28" s="7">
        <v>3.06</v>
      </c>
      <c r="E28" s="4"/>
      <c r="F28" s="3">
        <f t="shared" si="0"/>
        <v>1.02</v>
      </c>
      <c r="G28" s="4"/>
      <c r="H28" s="7">
        <v>1.53</v>
      </c>
      <c r="I28" s="4"/>
      <c r="J28" s="3">
        <f t="shared" ref="J28:J33" si="1">+D28/H28</f>
        <v>2</v>
      </c>
      <c r="K28" s="11"/>
      <c r="L28" s="11"/>
    </row>
    <row r="29" spans="1:12" s="1" customFormat="1" hidden="1" x14ac:dyDescent="0.25">
      <c r="A29" s="4" t="s">
        <v>64</v>
      </c>
      <c r="B29" s="6">
        <v>0</v>
      </c>
      <c r="C29" s="6"/>
      <c r="D29" s="5">
        <v>0</v>
      </c>
      <c r="E29" s="4"/>
      <c r="F29" s="3" t="e">
        <f t="shared" si="0"/>
        <v>#DIV/0!</v>
      </c>
      <c r="G29" s="4"/>
      <c r="H29" s="6">
        <v>0</v>
      </c>
      <c r="I29" s="4"/>
      <c r="J29" s="3" t="e">
        <f t="shared" si="1"/>
        <v>#DIV/0!</v>
      </c>
      <c r="K29" s="11"/>
      <c r="L29" s="11"/>
    </row>
    <row r="30" spans="1:12" s="1" customFormat="1" hidden="1" x14ac:dyDescent="0.25">
      <c r="A30" s="4" t="s">
        <v>74</v>
      </c>
      <c r="B30" s="6">
        <v>0</v>
      </c>
      <c r="C30" s="6"/>
      <c r="D30" s="5">
        <v>0</v>
      </c>
      <c r="E30" s="4"/>
      <c r="F30" s="3" t="e">
        <f t="shared" si="0"/>
        <v>#DIV/0!</v>
      </c>
      <c r="G30" s="4"/>
      <c r="H30" s="6">
        <v>0</v>
      </c>
      <c r="I30" s="4"/>
      <c r="J30" s="3" t="e">
        <f t="shared" si="1"/>
        <v>#DIV/0!</v>
      </c>
      <c r="K30" s="11"/>
      <c r="L30" s="11"/>
    </row>
    <row r="31" spans="1:12" s="1" customFormat="1" hidden="1" x14ac:dyDescent="0.25">
      <c r="A31" s="4" t="s">
        <v>63</v>
      </c>
      <c r="B31" s="84">
        <v>0</v>
      </c>
      <c r="C31" s="6"/>
      <c r="D31" s="5">
        <v>0</v>
      </c>
      <c r="E31" s="4"/>
      <c r="F31" s="3" t="e">
        <f t="shared" si="0"/>
        <v>#DIV/0!</v>
      </c>
      <c r="G31" s="4"/>
      <c r="H31" s="5">
        <v>0</v>
      </c>
      <c r="I31" s="4"/>
      <c r="J31" s="3" t="e">
        <f t="shared" si="1"/>
        <v>#DIV/0!</v>
      </c>
      <c r="K31" s="11"/>
      <c r="L31" s="11"/>
    </row>
    <row r="32" spans="1:12" s="1" customFormat="1" hidden="1" x14ac:dyDescent="0.25">
      <c r="A32" s="4" t="s">
        <v>51</v>
      </c>
      <c r="B32" s="6"/>
      <c r="C32" s="6"/>
      <c r="D32" s="5"/>
      <c r="E32" s="4"/>
      <c r="F32" s="3" t="e">
        <f t="shared" si="0"/>
        <v>#DIV/0!</v>
      </c>
      <c r="G32" s="4"/>
      <c r="H32" s="5"/>
      <c r="I32" s="4"/>
      <c r="J32" s="3" t="e">
        <f t="shared" si="1"/>
        <v>#DIV/0!</v>
      </c>
      <c r="K32" s="11"/>
      <c r="L32" s="11"/>
    </row>
    <row r="33" spans="1:12" s="1" customFormat="1" hidden="1" x14ac:dyDescent="0.25">
      <c r="A33" s="10" t="s">
        <v>53</v>
      </c>
      <c r="B33" s="6">
        <v>0</v>
      </c>
      <c r="C33" s="6"/>
      <c r="D33" s="5">
        <v>0</v>
      </c>
      <c r="E33" s="4"/>
      <c r="F33" s="3" t="e">
        <f t="shared" si="0"/>
        <v>#DIV/0!</v>
      </c>
      <c r="G33" s="4"/>
      <c r="H33" s="5">
        <v>0</v>
      </c>
      <c r="I33" s="4"/>
      <c r="J33" s="3" t="e">
        <f t="shared" si="1"/>
        <v>#DIV/0!</v>
      </c>
      <c r="K33" s="11"/>
      <c r="L33" s="11"/>
    </row>
    <row r="34" spans="1:12" s="1" customFormat="1" ht="16.5" x14ac:dyDescent="0.35">
      <c r="A34" s="29" t="s">
        <v>52</v>
      </c>
      <c r="B34" s="79">
        <v>219317</v>
      </c>
      <c r="C34" s="81"/>
      <c r="D34" s="98">
        <v>219316.89</v>
      </c>
      <c r="E34" s="4"/>
      <c r="F34" s="3">
        <f t="shared" ref="F34:F36" si="2">+(D34-B34)/B34+1</f>
        <v>0.99999949844289326</v>
      </c>
      <c r="G34" s="4"/>
      <c r="H34" s="98">
        <v>107990.7</v>
      </c>
      <c r="I34" s="4"/>
      <c r="J34" s="3">
        <f>+D34/H34</f>
        <v>2.0308868263656037</v>
      </c>
      <c r="K34" s="11"/>
      <c r="L34" s="11"/>
    </row>
    <row r="35" spans="1:12" s="1" customFormat="1" hidden="1" x14ac:dyDescent="0.25">
      <c r="A35" s="10" t="s">
        <v>54</v>
      </c>
      <c r="B35" s="27">
        <v>0</v>
      </c>
      <c r="C35" s="6"/>
      <c r="D35" s="33">
        <v>0</v>
      </c>
      <c r="E35" s="4"/>
      <c r="F35" s="3">
        <v>0</v>
      </c>
      <c r="G35" s="4"/>
      <c r="H35" s="33">
        <v>0</v>
      </c>
      <c r="I35" s="4"/>
      <c r="J35" s="3" t="e">
        <f>+(D35-H35)/H35+1</f>
        <v>#DIV/0!</v>
      </c>
      <c r="K35" s="11"/>
      <c r="L35" s="11"/>
    </row>
    <row r="36" spans="1:12" s="1" customFormat="1" ht="16.5" x14ac:dyDescent="0.35">
      <c r="A36" s="56" t="s">
        <v>55</v>
      </c>
      <c r="B36" s="26">
        <f>SUM(B10:B35)</f>
        <v>219320</v>
      </c>
      <c r="C36" s="6"/>
      <c r="D36" s="8">
        <f>SUM(D10:D35)</f>
        <v>219319.95</v>
      </c>
      <c r="E36" s="4"/>
      <c r="F36" s="3">
        <f t="shared" si="2"/>
        <v>0.99999977202261536</v>
      </c>
      <c r="G36" s="4"/>
      <c r="H36" s="8">
        <f>SUM(H10:H35)</f>
        <v>107992.23</v>
      </c>
      <c r="I36" s="4"/>
      <c r="J36" s="3">
        <f>+D36/H36</f>
        <v>2.0308863887707478</v>
      </c>
      <c r="K36" s="11"/>
      <c r="L36" s="11"/>
    </row>
    <row r="37" spans="1:12" s="1" customFormat="1" x14ac:dyDescent="0.25">
      <c r="A37" s="4"/>
      <c r="B37" s="6"/>
      <c r="C37" s="6"/>
      <c r="D37" s="5"/>
      <c r="E37" s="4"/>
      <c r="F37" s="3"/>
      <c r="G37" s="4"/>
      <c r="H37" s="5"/>
      <c r="I37" s="4"/>
      <c r="J37" s="3"/>
      <c r="K37" s="11"/>
      <c r="L37" s="11"/>
    </row>
    <row r="38" spans="1:12" s="1" customFormat="1" x14ac:dyDescent="0.25">
      <c r="A38" s="4" t="s">
        <v>56</v>
      </c>
      <c r="B38" s="6"/>
      <c r="C38" s="6"/>
      <c r="D38" s="5"/>
      <c r="E38" s="4"/>
      <c r="F38" s="3"/>
      <c r="G38" s="4"/>
      <c r="H38" s="5"/>
      <c r="I38" s="4"/>
      <c r="J38" s="3"/>
      <c r="K38" s="11"/>
      <c r="L38" s="11"/>
    </row>
    <row r="39" spans="1:12" s="1" customFormat="1" x14ac:dyDescent="0.25">
      <c r="A39" s="4" t="s">
        <v>57</v>
      </c>
      <c r="B39" s="6">
        <v>81803</v>
      </c>
      <c r="C39" s="6"/>
      <c r="D39" s="5">
        <v>81803.28</v>
      </c>
      <c r="E39" s="4"/>
      <c r="F39" s="3">
        <f>+(D39-B39)/B39+1</f>
        <v>1.0000034228573524</v>
      </c>
      <c r="G39" s="4"/>
      <c r="H39" s="5">
        <v>18882.310000000001</v>
      </c>
      <c r="I39" s="4"/>
      <c r="J39" s="3">
        <f>+D39/H39</f>
        <v>4.332270786784032</v>
      </c>
      <c r="K39" s="11"/>
      <c r="L39" s="11"/>
    </row>
    <row r="40" spans="1:12" s="1" customFormat="1" hidden="1" x14ac:dyDescent="0.25">
      <c r="A40" s="4" t="s">
        <v>58</v>
      </c>
      <c r="B40" s="6">
        <f t="shared" ref="B40:B44" si="3">+D40</f>
        <v>0</v>
      </c>
      <c r="C40" s="6"/>
      <c r="D40" s="5">
        <v>0</v>
      </c>
      <c r="E40" s="4"/>
      <c r="F40" s="3" t="e">
        <f t="shared" ref="F40:F43" si="4">+(D40-B40)/B40+1</f>
        <v>#DIV/0!</v>
      </c>
      <c r="G40" s="4"/>
      <c r="H40" s="5">
        <v>0</v>
      </c>
      <c r="I40" s="4"/>
      <c r="J40" s="3" t="e">
        <f t="shared" ref="J40:J42" si="5">+D40/H40</f>
        <v>#DIV/0!</v>
      </c>
      <c r="K40" s="11"/>
      <c r="L40" s="11"/>
    </row>
    <row r="41" spans="1:12" s="1" customFormat="1" hidden="1" x14ac:dyDescent="0.25">
      <c r="A41" s="4" t="s">
        <v>59</v>
      </c>
      <c r="B41" s="6">
        <f t="shared" si="3"/>
        <v>0</v>
      </c>
      <c r="C41" s="6"/>
      <c r="D41" s="5">
        <v>0</v>
      </c>
      <c r="E41" s="4"/>
      <c r="F41" s="3" t="e">
        <f t="shared" si="4"/>
        <v>#DIV/0!</v>
      </c>
      <c r="G41" s="4"/>
      <c r="H41" s="5">
        <v>0</v>
      </c>
      <c r="I41" s="4"/>
      <c r="J41" s="3" t="e">
        <f t="shared" si="5"/>
        <v>#DIV/0!</v>
      </c>
      <c r="K41" s="11"/>
      <c r="L41" s="11"/>
    </row>
    <row r="42" spans="1:12" s="1" customFormat="1" hidden="1" x14ac:dyDescent="0.25">
      <c r="A42" s="4" t="s">
        <v>60</v>
      </c>
      <c r="B42" s="6">
        <f t="shared" si="3"/>
        <v>0</v>
      </c>
      <c r="C42" s="6"/>
      <c r="D42" s="5">
        <v>0</v>
      </c>
      <c r="E42" s="4"/>
      <c r="F42" s="3" t="e">
        <f t="shared" si="4"/>
        <v>#DIV/0!</v>
      </c>
      <c r="G42" s="4"/>
      <c r="H42" s="5">
        <v>0</v>
      </c>
      <c r="I42" s="4"/>
      <c r="J42" s="3" t="e">
        <f t="shared" si="5"/>
        <v>#DIV/0!</v>
      </c>
      <c r="K42" s="11"/>
      <c r="L42" s="11"/>
    </row>
    <row r="43" spans="1:12" s="1" customFormat="1" x14ac:dyDescent="0.25">
      <c r="A43" s="4" t="s">
        <v>61</v>
      </c>
      <c r="B43" s="6">
        <v>23741</v>
      </c>
      <c r="C43" s="6"/>
      <c r="D43" s="5">
        <v>23740.67</v>
      </c>
      <c r="E43" s="4"/>
      <c r="F43" s="3">
        <f t="shared" si="4"/>
        <v>0.9999860999957878</v>
      </c>
      <c r="G43" s="4"/>
      <c r="H43" s="5">
        <v>0</v>
      </c>
      <c r="I43" s="4"/>
      <c r="J43" s="3">
        <v>0</v>
      </c>
      <c r="K43" s="11"/>
      <c r="L43" s="11"/>
    </row>
    <row r="44" spans="1:12" s="1" customFormat="1" hidden="1" x14ac:dyDescent="0.25">
      <c r="A44" s="4" t="s">
        <v>62</v>
      </c>
      <c r="B44" s="6">
        <f t="shared" si="3"/>
        <v>0</v>
      </c>
      <c r="C44" s="6"/>
      <c r="D44" s="5">
        <v>0</v>
      </c>
      <c r="E44" s="4"/>
      <c r="F44" s="3" t="e">
        <f t="shared" ref="F44:F47" si="6">+(D44-B44)/B44+1</f>
        <v>#DIV/0!</v>
      </c>
      <c r="G44" s="4"/>
      <c r="H44" s="5">
        <v>0</v>
      </c>
      <c r="I44" s="4"/>
      <c r="J44" s="3" t="e">
        <f t="shared" ref="J44:J48" si="7">+D44/H44</f>
        <v>#DIV/0!</v>
      </c>
      <c r="K44" s="11"/>
      <c r="L44" s="11"/>
    </row>
    <row r="45" spans="1:12" s="1" customFormat="1" ht="16.5" x14ac:dyDescent="0.35">
      <c r="A45" s="4" t="s">
        <v>63</v>
      </c>
      <c r="B45" s="26">
        <v>247868</v>
      </c>
      <c r="C45" s="6"/>
      <c r="D45" s="8">
        <v>247868.46</v>
      </c>
      <c r="E45" s="4"/>
      <c r="F45" s="3">
        <f t="shared" si="6"/>
        <v>1.0000018558264883</v>
      </c>
      <c r="G45" s="4"/>
      <c r="H45" s="8">
        <v>232908.45</v>
      </c>
      <c r="I45" s="4"/>
      <c r="J45" s="3">
        <f>+D45/H45</f>
        <v>1.0642312891610415</v>
      </c>
      <c r="K45" s="11"/>
      <c r="L45" s="11"/>
    </row>
    <row r="46" spans="1:12" s="1" customFormat="1" hidden="1" x14ac:dyDescent="0.25">
      <c r="A46" s="4" t="s">
        <v>64</v>
      </c>
      <c r="B46" s="6">
        <v>0</v>
      </c>
      <c r="C46" s="6"/>
      <c r="D46" s="5">
        <v>0</v>
      </c>
      <c r="E46" s="4"/>
      <c r="F46" s="3" t="e">
        <f t="shared" si="6"/>
        <v>#DIV/0!</v>
      </c>
      <c r="G46" s="4"/>
      <c r="H46" s="5">
        <v>0</v>
      </c>
      <c r="I46" s="4"/>
      <c r="J46" s="3" t="e">
        <f t="shared" si="7"/>
        <v>#DIV/0!</v>
      </c>
      <c r="K46" s="11"/>
      <c r="L46" s="11"/>
    </row>
    <row r="47" spans="1:12" s="1" customFormat="1" hidden="1" x14ac:dyDescent="0.25">
      <c r="A47" s="4" t="s">
        <v>76</v>
      </c>
      <c r="B47" s="6">
        <v>0</v>
      </c>
      <c r="C47" s="6"/>
      <c r="D47" s="5">
        <v>0</v>
      </c>
      <c r="E47" s="4"/>
      <c r="F47" s="3" t="e">
        <f t="shared" si="6"/>
        <v>#DIV/0!</v>
      </c>
      <c r="G47" s="4"/>
      <c r="H47" s="5">
        <v>0</v>
      </c>
      <c r="I47" s="4"/>
      <c r="J47" s="3" t="e">
        <f t="shared" si="7"/>
        <v>#DIV/0!</v>
      </c>
      <c r="K47" s="11"/>
      <c r="L47" s="11"/>
    </row>
    <row r="48" spans="1:12" s="1" customFormat="1" hidden="1" x14ac:dyDescent="0.25">
      <c r="A48" s="4" t="s">
        <v>50</v>
      </c>
      <c r="B48" s="27">
        <v>0</v>
      </c>
      <c r="C48" s="6"/>
      <c r="D48" s="33">
        <v>0</v>
      </c>
      <c r="E48" s="4"/>
      <c r="F48" s="3" t="e">
        <f>+(D48-B48)/B48+1</f>
        <v>#DIV/0!</v>
      </c>
      <c r="G48" s="4"/>
      <c r="H48" s="33">
        <v>0</v>
      </c>
      <c r="I48" s="4"/>
      <c r="J48" s="3" t="e">
        <f t="shared" si="7"/>
        <v>#DIV/0!</v>
      </c>
      <c r="K48" s="11"/>
      <c r="L48" s="11"/>
    </row>
    <row r="49" spans="1:12" s="1" customFormat="1" ht="16.5" x14ac:dyDescent="0.35">
      <c r="A49" s="56" t="s">
        <v>55</v>
      </c>
      <c r="B49" s="26">
        <f>SUM(B39:B48)</f>
        <v>353412</v>
      </c>
      <c r="C49" s="6"/>
      <c r="D49" s="8">
        <f>SUM(D39:D48)</f>
        <v>353412.41</v>
      </c>
      <c r="E49" s="4"/>
      <c r="F49" s="3">
        <f>+(D49-B49)/B49+1</f>
        <v>1.0000011601190677</v>
      </c>
      <c r="G49" s="4"/>
      <c r="H49" s="8">
        <f>SUM(H39:H48)</f>
        <v>251790.76</v>
      </c>
      <c r="I49" s="4"/>
      <c r="J49" s="3">
        <f>+D49/H49</f>
        <v>1.4035956283701592</v>
      </c>
      <c r="K49" s="11"/>
      <c r="L49" s="11"/>
    </row>
    <row r="50" spans="1:12" s="1" customFormat="1" x14ac:dyDescent="0.25">
      <c r="A50" s="4"/>
      <c r="B50" s="6"/>
      <c r="C50" s="6"/>
      <c r="D50" s="5"/>
      <c r="E50" s="4"/>
      <c r="F50" s="3"/>
      <c r="G50" s="4"/>
      <c r="H50" s="6"/>
      <c r="I50" s="4"/>
      <c r="J50" s="3"/>
      <c r="K50" s="11"/>
      <c r="L50" s="11"/>
    </row>
    <row r="51" spans="1:12" s="1" customFormat="1" x14ac:dyDescent="0.25">
      <c r="A51" s="4" t="s">
        <v>65</v>
      </c>
      <c r="B51" s="6"/>
      <c r="C51" s="6"/>
      <c r="D51" s="5"/>
      <c r="E51" s="4"/>
      <c r="F51" s="3"/>
      <c r="G51" s="4"/>
      <c r="H51" s="6"/>
      <c r="I51" s="4"/>
      <c r="J51" s="3"/>
      <c r="K51" s="11"/>
      <c r="L51" s="11"/>
    </row>
    <row r="52" spans="1:12" s="1" customFormat="1" ht="16.5" x14ac:dyDescent="0.35">
      <c r="A52" s="4" t="s">
        <v>66</v>
      </c>
      <c r="B52" s="26">
        <v>134092</v>
      </c>
      <c r="C52" s="6"/>
      <c r="D52" s="8">
        <v>134092.46</v>
      </c>
      <c r="E52" s="4"/>
      <c r="F52" s="3">
        <f>+(D52-B52)/B52+1</f>
        <v>1.0000034304805656</v>
      </c>
      <c r="G52" s="4"/>
      <c r="H52" s="8">
        <v>143798.53</v>
      </c>
      <c r="I52" s="4"/>
      <c r="J52" s="3">
        <f>+D52/H52</f>
        <v>0.93250230026690806</v>
      </c>
      <c r="K52" s="11"/>
      <c r="L52" s="11"/>
    </row>
    <row r="53" spans="1:12" s="1" customFormat="1" hidden="1" x14ac:dyDescent="0.25">
      <c r="A53" s="4" t="s">
        <v>67</v>
      </c>
      <c r="B53" s="27">
        <v>0</v>
      </c>
      <c r="C53" s="6"/>
      <c r="D53" s="33">
        <v>0</v>
      </c>
      <c r="E53" s="4"/>
      <c r="F53" s="3" t="e">
        <f t="shared" ref="F53" si="8">+(D53-B53)/B53+1</f>
        <v>#DIV/0!</v>
      </c>
      <c r="G53" s="4"/>
      <c r="H53" s="27">
        <v>0</v>
      </c>
      <c r="I53" s="4"/>
      <c r="J53" s="3" t="e">
        <f t="shared" ref="J53" si="9">+(H53-D53)/D53+1</f>
        <v>#DIV/0!</v>
      </c>
      <c r="K53" s="11"/>
      <c r="L53" s="11"/>
    </row>
    <row r="54" spans="1:12" s="1" customFormat="1" ht="16.5" x14ac:dyDescent="0.35">
      <c r="A54" s="56" t="s">
        <v>55</v>
      </c>
      <c r="B54" s="26">
        <f>SUM(B52:B53)</f>
        <v>134092</v>
      </c>
      <c r="C54" s="6"/>
      <c r="D54" s="8">
        <f>SUM(D52:D53)</f>
        <v>134092.46</v>
      </c>
      <c r="E54" s="4"/>
      <c r="F54" s="3"/>
      <c r="G54" s="26">
        <f>SUM(G52:G53)</f>
        <v>0</v>
      </c>
      <c r="H54" s="8">
        <f>SUM(H52:H53)</f>
        <v>143798.53</v>
      </c>
      <c r="I54" s="4"/>
      <c r="J54" s="3"/>
      <c r="K54" s="11"/>
      <c r="L54" s="11"/>
    </row>
    <row r="55" spans="1:12" s="2" customFormat="1" x14ac:dyDescent="0.25">
      <c r="A55" s="4"/>
      <c r="B55" s="6"/>
      <c r="C55" s="6"/>
      <c r="D55" s="5"/>
      <c r="E55" s="4"/>
      <c r="F55" s="3"/>
      <c r="G55" s="4"/>
      <c r="H55" s="6"/>
      <c r="I55" s="4"/>
      <c r="J55" s="3"/>
      <c r="K55" s="11"/>
      <c r="L55" s="4"/>
    </row>
    <row r="56" spans="1:12" s="2" customFormat="1" ht="16.5" x14ac:dyDescent="0.35">
      <c r="A56" s="4" t="s">
        <v>396</v>
      </c>
      <c r="B56" s="34">
        <f>+B36-B49+B54</f>
        <v>0</v>
      </c>
      <c r="C56" s="6"/>
      <c r="D56" s="9">
        <f>+D36-D49+D54</f>
        <v>0</v>
      </c>
      <c r="E56" s="4"/>
      <c r="F56" s="3"/>
      <c r="G56" s="4"/>
      <c r="H56" s="9">
        <f>+H36-H49+H54</f>
        <v>0</v>
      </c>
      <c r="I56" s="4"/>
      <c r="J56" s="3"/>
      <c r="K56" s="11"/>
      <c r="L56" s="4"/>
    </row>
    <row r="57" spans="1:12" s="2" customFormat="1" x14ac:dyDescent="0.25">
      <c r="A57" s="4"/>
      <c r="B57" s="6"/>
      <c r="C57" s="6"/>
      <c r="D57" s="5"/>
      <c r="E57" s="4"/>
      <c r="F57" s="4"/>
      <c r="G57" s="4"/>
      <c r="H57" s="5"/>
      <c r="I57" s="4"/>
      <c r="J57" s="4"/>
      <c r="K57" s="11"/>
      <c r="L57" s="4"/>
    </row>
    <row r="58" spans="1:12" s="2" customFormat="1" x14ac:dyDescent="0.25">
      <c r="A58" s="4"/>
      <c r="B58" s="6"/>
      <c r="C58" s="6"/>
      <c r="D58" s="5"/>
      <c r="E58" s="4"/>
      <c r="F58" s="4"/>
      <c r="G58" s="4"/>
      <c r="H58" s="5"/>
      <c r="I58" s="4"/>
      <c r="J58" s="4"/>
      <c r="K58" s="11"/>
      <c r="L58" s="4"/>
    </row>
    <row r="59" spans="1:12" s="2" customFormat="1" x14ac:dyDescent="0.25">
      <c r="A59" s="4"/>
      <c r="B59" s="6"/>
      <c r="C59" s="6"/>
      <c r="D59" s="5"/>
      <c r="E59" s="4"/>
      <c r="F59" s="4"/>
      <c r="G59" s="4"/>
      <c r="H59" s="5"/>
      <c r="I59" s="4"/>
      <c r="J59" s="4"/>
      <c r="K59" s="11"/>
      <c r="L59" s="4"/>
    </row>
    <row r="60" spans="1:12" s="2" customFormat="1" x14ac:dyDescent="0.25">
      <c r="A60" s="4"/>
      <c r="B60" s="6"/>
      <c r="C60" s="6"/>
      <c r="D60" s="5"/>
      <c r="E60" s="4"/>
      <c r="F60" s="4"/>
      <c r="G60" s="4"/>
      <c r="H60" s="5"/>
      <c r="I60" s="4"/>
      <c r="J60" s="4"/>
      <c r="K60" s="11"/>
      <c r="L60" s="4"/>
    </row>
    <row r="61" spans="1:12" s="2" customFormat="1" x14ac:dyDescent="0.25">
      <c r="A61" s="4"/>
      <c r="B61" s="6"/>
      <c r="C61" s="6"/>
      <c r="D61" s="5"/>
      <c r="E61" s="4"/>
      <c r="F61" s="4"/>
      <c r="G61" s="4"/>
      <c r="H61" s="5"/>
      <c r="I61" s="4"/>
      <c r="J61" s="4"/>
      <c r="K61" s="11"/>
      <c r="L61" s="4"/>
    </row>
    <row r="62" spans="1:12" s="2" customFormat="1" x14ac:dyDescent="0.25">
      <c r="A62" s="4"/>
      <c r="B62" s="6"/>
      <c r="C62" s="6"/>
      <c r="D62" s="5"/>
      <c r="E62" s="4"/>
      <c r="F62" s="4"/>
      <c r="G62" s="4"/>
      <c r="H62" s="5"/>
      <c r="I62" s="4"/>
      <c r="J62" s="4"/>
      <c r="K62" s="11"/>
      <c r="L62" s="4"/>
    </row>
    <row r="63" spans="1:12" s="2" customFormat="1" x14ac:dyDescent="0.25">
      <c r="A63" s="4"/>
      <c r="B63" s="6"/>
      <c r="C63" s="6"/>
      <c r="D63" s="5"/>
      <c r="E63" s="4"/>
      <c r="F63" s="4"/>
      <c r="G63" s="4"/>
      <c r="H63" s="5"/>
      <c r="I63" s="4"/>
      <c r="J63" s="4"/>
      <c r="K63" s="11"/>
      <c r="L63" s="4"/>
    </row>
    <row r="64" spans="1:12" s="2" customFormat="1" x14ac:dyDescent="0.25">
      <c r="A64" s="4"/>
      <c r="B64" s="6"/>
      <c r="C64" s="6"/>
      <c r="D64" s="5"/>
      <c r="E64" s="4"/>
      <c r="F64" s="4"/>
      <c r="G64" s="4"/>
      <c r="H64" s="5"/>
      <c r="I64" s="4"/>
      <c r="J64" s="4"/>
      <c r="K64" s="11"/>
      <c r="L64" s="4"/>
    </row>
    <row r="65" spans="1:12" s="2" customFormat="1" x14ac:dyDescent="0.25">
      <c r="A65" s="4"/>
      <c r="B65" s="6"/>
      <c r="C65" s="6"/>
      <c r="D65" s="5"/>
      <c r="E65" s="4"/>
      <c r="F65" s="4"/>
      <c r="G65" s="4"/>
      <c r="H65" s="5"/>
      <c r="I65" s="4"/>
      <c r="J65" s="4"/>
      <c r="K65" s="11"/>
      <c r="L65" s="4"/>
    </row>
    <row r="66" spans="1:12" s="2" customFormat="1" x14ac:dyDescent="0.25">
      <c r="A66" s="4"/>
      <c r="B66" s="6"/>
      <c r="C66" s="6"/>
      <c r="D66" s="5"/>
      <c r="E66" s="4"/>
      <c r="F66" s="4"/>
      <c r="G66" s="4"/>
      <c r="H66" s="5"/>
      <c r="I66" s="4"/>
      <c r="J66" s="4"/>
      <c r="K66" s="11"/>
      <c r="L66" s="4"/>
    </row>
    <row r="67" spans="1:12" s="2" customFormat="1" x14ac:dyDescent="0.25">
      <c r="A67" s="4"/>
      <c r="B67" s="6"/>
      <c r="C67" s="6"/>
      <c r="D67" s="5"/>
      <c r="E67" s="4"/>
      <c r="F67" s="4"/>
      <c r="G67" s="4"/>
      <c r="H67" s="5"/>
      <c r="I67" s="4"/>
      <c r="J67" s="4"/>
      <c r="K67" s="11"/>
      <c r="L67" s="4"/>
    </row>
    <row r="68" spans="1:12" s="2" customFormat="1" x14ac:dyDescent="0.25">
      <c r="A68" s="4"/>
      <c r="B68" s="6"/>
      <c r="C68" s="6"/>
      <c r="D68" s="5"/>
      <c r="E68" s="4"/>
      <c r="F68" s="4"/>
      <c r="G68" s="4"/>
      <c r="H68" s="5"/>
      <c r="I68" s="4"/>
      <c r="J68" s="4"/>
      <c r="K68" s="11"/>
      <c r="L68" s="4"/>
    </row>
    <row r="69" spans="1:12" s="2" customFormat="1" x14ac:dyDescent="0.25">
      <c r="A69" s="4"/>
      <c r="B69" s="6"/>
      <c r="C69" s="6"/>
      <c r="D69" s="5"/>
      <c r="E69" s="4"/>
      <c r="F69" s="4"/>
      <c r="G69" s="4"/>
      <c r="H69" s="5"/>
      <c r="I69" s="4"/>
      <c r="J69" s="4"/>
      <c r="K69" s="11"/>
      <c r="L69" s="4"/>
    </row>
    <row r="70" spans="1:12" s="2" customFormat="1" x14ac:dyDescent="0.25">
      <c r="A70" s="4"/>
      <c r="B70" s="6"/>
      <c r="C70" s="6"/>
      <c r="D70" s="5"/>
      <c r="E70" s="4"/>
      <c r="F70" s="4"/>
      <c r="G70" s="4"/>
      <c r="H70" s="5"/>
      <c r="I70" s="4"/>
      <c r="J70" s="4"/>
      <c r="K70" s="11"/>
      <c r="L70" s="4"/>
    </row>
    <row r="71" spans="1:12" s="2" customFormat="1" x14ac:dyDescent="0.25">
      <c r="A71" s="4"/>
      <c r="B71" s="6"/>
      <c r="C71" s="6"/>
      <c r="D71" s="5"/>
      <c r="E71" s="4"/>
      <c r="F71" s="4"/>
      <c r="G71" s="4"/>
      <c r="H71" s="5"/>
      <c r="I71" s="4"/>
      <c r="J71" s="4"/>
      <c r="K71" s="11"/>
      <c r="L71" s="4"/>
    </row>
    <row r="72" spans="1:12" s="2" customFormat="1" x14ac:dyDescent="0.25">
      <c r="A72" s="4"/>
      <c r="B72" s="6"/>
      <c r="C72" s="6"/>
      <c r="D72" s="5"/>
      <c r="E72" s="4"/>
      <c r="F72" s="4"/>
      <c r="G72" s="4"/>
      <c r="H72" s="5"/>
      <c r="I72" s="4"/>
      <c r="J72" s="4"/>
      <c r="K72" s="11"/>
      <c r="L72" s="4"/>
    </row>
    <row r="73" spans="1:12" s="2" customFormat="1" x14ac:dyDescent="0.25">
      <c r="A73" s="4"/>
      <c r="B73" s="6"/>
      <c r="C73" s="6"/>
      <c r="D73" s="5"/>
      <c r="E73" s="4"/>
      <c r="F73" s="4"/>
      <c r="G73" s="4"/>
      <c r="H73" s="5"/>
      <c r="I73" s="4"/>
      <c r="J73" s="4"/>
      <c r="K73" s="11"/>
      <c r="L73" s="4"/>
    </row>
  </sheetData>
  <mergeCells count="3">
    <mergeCell ref="A1:J1"/>
    <mergeCell ref="A2:J2"/>
    <mergeCell ref="A3:J3"/>
  </mergeCells>
  <pageMargins left="0.5" right="0.5" top="0.5" bottom="0.5" header="0.3" footer="0.3"/>
  <pageSetup firstPageNumber="13" orientation="portrait" useFirstPageNumber="1" r:id="rId1"/>
  <headerFooter>
    <oddFooter>&amp;CPage &amp;P of 21</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L73"/>
  <sheetViews>
    <sheetView zoomScaleNormal="100" workbookViewId="0">
      <selection activeCell="F84" sqref="F84"/>
    </sheetView>
  </sheetViews>
  <sheetFormatPr defaultRowHeight="15" x14ac:dyDescent="0.25"/>
  <cols>
    <col min="1" max="1" width="37.7109375" style="4" customWidth="1"/>
    <col min="2" max="2" width="11.5703125" style="4" bestFit="1" customWidth="1"/>
    <col min="3" max="3" width="0.85546875" style="4" customWidth="1"/>
    <col min="4" max="4" width="11.5703125" style="5" customWidth="1"/>
    <col min="5" max="5" width="0.85546875" style="4" customWidth="1"/>
    <col min="6" max="6" width="9.85546875" style="4" customWidth="1"/>
    <col min="7" max="7" width="0.85546875" style="4" customWidth="1"/>
    <col min="8" max="8" width="11.5703125" style="5" customWidth="1"/>
    <col min="9" max="9" width="0.85546875" style="4" customWidth="1"/>
    <col min="10" max="10" width="9.85546875" style="4" customWidth="1"/>
    <col min="11" max="11" width="9.140625" style="11"/>
    <col min="12" max="12" width="9.140625" style="17"/>
  </cols>
  <sheetData>
    <row r="1" spans="1:12" x14ac:dyDescent="0.25">
      <c r="A1" s="129" t="s">
        <v>0</v>
      </c>
      <c r="B1" s="129"/>
      <c r="C1" s="129"/>
      <c r="D1" s="129"/>
      <c r="E1" s="129"/>
      <c r="F1" s="129"/>
      <c r="G1" s="129"/>
      <c r="H1" s="129"/>
      <c r="I1" s="129"/>
      <c r="J1" s="129"/>
    </row>
    <row r="2" spans="1:12" x14ac:dyDescent="0.25">
      <c r="A2" s="129" t="s">
        <v>394</v>
      </c>
      <c r="B2" s="129"/>
      <c r="C2" s="129"/>
      <c r="D2" s="129"/>
      <c r="E2" s="129"/>
      <c r="F2" s="129"/>
      <c r="G2" s="129"/>
      <c r="H2" s="129"/>
      <c r="I2" s="129"/>
      <c r="J2" s="129"/>
    </row>
    <row r="3" spans="1:12" x14ac:dyDescent="0.25">
      <c r="A3" s="130" t="str">
        <f>+'Revenues, Expenditures, Changes'!A3:J3</f>
        <v>January 31, 2024</v>
      </c>
      <c r="B3" s="130"/>
      <c r="C3" s="130"/>
      <c r="D3" s="130"/>
      <c r="E3" s="130"/>
      <c r="F3" s="130"/>
      <c r="G3" s="130"/>
      <c r="H3" s="130"/>
      <c r="I3" s="130"/>
      <c r="J3" s="130"/>
    </row>
    <row r="5" spans="1:12" x14ac:dyDescent="0.25">
      <c r="A5" s="4" t="s">
        <v>72</v>
      </c>
    </row>
    <row r="6" spans="1:12" s="1" customFormat="1" x14ac:dyDescent="0.25">
      <c r="A6" s="4"/>
      <c r="B6" s="56"/>
      <c r="C6" s="56"/>
      <c r="D6" s="20"/>
      <c r="E6" s="87"/>
      <c r="F6" s="87" t="s">
        <v>36</v>
      </c>
      <c r="G6" s="87"/>
      <c r="H6" s="20" t="s">
        <v>37</v>
      </c>
      <c r="I6" s="87"/>
      <c r="J6" s="87" t="s">
        <v>38</v>
      </c>
      <c r="K6" s="11"/>
      <c r="L6" s="11"/>
    </row>
    <row r="7" spans="1:12" s="1" customFormat="1" x14ac:dyDescent="0.25">
      <c r="A7" s="4"/>
      <c r="B7" s="56" t="s">
        <v>32</v>
      </c>
      <c r="C7" s="56"/>
      <c r="D7" s="20" t="s">
        <v>34</v>
      </c>
      <c r="E7" s="87"/>
      <c r="F7" s="87" t="s">
        <v>32</v>
      </c>
      <c r="G7" s="87"/>
      <c r="H7" s="20" t="s">
        <v>34</v>
      </c>
      <c r="I7" s="87"/>
      <c r="J7" s="21">
        <f>+'Revenues, Expenditures, Changes'!J8</f>
        <v>44957</v>
      </c>
      <c r="K7" s="11"/>
      <c r="L7" s="11"/>
    </row>
    <row r="8" spans="1:12" s="1" customFormat="1" x14ac:dyDescent="0.25">
      <c r="A8" s="4"/>
      <c r="B8" s="22" t="s">
        <v>33</v>
      </c>
      <c r="C8" s="56"/>
      <c r="D8" s="28" t="s">
        <v>35</v>
      </c>
      <c r="E8" s="87"/>
      <c r="F8" s="22" t="s">
        <v>33</v>
      </c>
      <c r="G8" s="87"/>
      <c r="H8" s="24">
        <f>+'Revenues, Expenditures, Changes'!H9</f>
        <v>44957</v>
      </c>
      <c r="I8" s="87"/>
      <c r="J8" s="22" t="s">
        <v>34</v>
      </c>
      <c r="K8" s="11"/>
      <c r="L8" s="11"/>
    </row>
    <row r="9" spans="1:12" s="1" customFormat="1" x14ac:dyDescent="0.25">
      <c r="A9" s="4" t="s">
        <v>39</v>
      </c>
      <c r="B9" s="4"/>
      <c r="C9" s="4"/>
      <c r="D9" s="5"/>
      <c r="E9" s="4"/>
      <c r="F9" s="4"/>
      <c r="G9" s="4"/>
      <c r="H9" s="4"/>
      <c r="I9" s="4"/>
      <c r="J9" s="4"/>
      <c r="K9" s="11"/>
      <c r="L9" s="11"/>
    </row>
    <row r="10" spans="1:12" s="1" customFormat="1" hidden="1" x14ac:dyDescent="0.25">
      <c r="A10" s="4" t="s">
        <v>40</v>
      </c>
      <c r="B10" s="25">
        <v>0</v>
      </c>
      <c r="C10" s="6"/>
      <c r="D10" s="7">
        <v>0</v>
      </c>
      <c r="E10" s="4"/>
      <c r="F10" s="3" t="e">
        <f>+(D10-B10)/B10+1</f>
        <v>#DIV/0!</v>
      </c>
      <c r="G10" s="4"/>
      <c r="H10" s="25">
        <v>0</v>
      </c>
      <c r="I10" s="4"/>
      <c r="J10" s="3" t="e">
        <f>+(H10-D10)/D10+1</f>
        <v>#DIV/0!</v>
      </c>
      <c r="K10" s="11"/>
      <c r="L10" s="11"/>
    </row>
    <row r="11" spans="1:12" s="1" customFormat="1" hidden="1" x14ac:dyDescent="0.25">
      <c r="A11" s="4" t="s">
        <v>92</v>
      </c>
      <c r="B11" s="7"/>
      <c r="C11" s="6"/>
      <c r="D11" s="7"/>
      <c r="E11" s="4"/>
      <c r="F11" s="3"/>
      <c r="G11" s="4"/>
      <c r="H11" s="25"/>
      <c r="I11" s="4"/>
      <c r="J11" s="3"/>
      <c r="K11" s="11"/>
      <c r="L11" s="11"/>
    </row>
    <row r="12" spans="1:12" s="1" customFormat="1" hidden="1" x14ac:dyDescent="0.25">
      <c r="A12" s="10" t="s">
        <v>93</v>
      </c>
      <c r="B12" s="5">
        <v>0</v>
      </c>
      <c r="C12" s="6"/>
      <c r="D12" s="5">
        <v>0</v>
      </c>
      <c r="E12" s="4"/>
      <c r="F12" s="3" t="e">
        <f>+(D12-B12)/B12+1</f>
        <v>#DIV/0!</v>
      </c>
      <c r="G12" s="4"/>
      <c r="H12" s="6">
        <v>0</v>
      </c>
      <c r="I12" s="4"/>
      <c r="J12" s="3" t="e">
        <f>+(H12-D12)/D12+1</f>
        <v>#DIV/0!</v>
      </c>
      <c r="K12" s="11"/>
      <c r="L12" s="11"/>
    </row>
    <row r="13" spans="1:12" s="1" customFormat="1" hidden="1" x14ac:dyDescent="0.25">
      <c r="A13" s="10" t="s">
        <v>94</v>
      </c>
      <c r="B13" s="5">
        <v>0</v>
      </c>
      <c r="C13" s="6"/>
      <c r="D13" s="5">
        <v>0</v>
      </c>
      <c r="E13" s="4"/>
      <c r="F13" s="3" t="e">
        <f>+(D13-B13)/B13+1</f>
        <v>#DIV/0!</v>
      </c>
      <c r="G13" s="4"/>
      <c r="H13" s="6">
        <v>0</v>
      </c>
      <c r="I13" s="4"/>
      <c r="J13" s="3" t="e">
        <f>+(H13-D13)/D13+1</f>
        <v>#DIV/0!</v>
      </c>
      <c r="K13" s="11"/>
      <c r="L13" s="11"/>
    </row>
    <row r="14" spans="1:12" s="1" customFormat="1" hidden="1" x14ac:dyDescent="0.25">
      <c r="A14" s="4" t="s">
        <v>48</v>
      </c>
      <c r="B14" s="6"/>
      <c r="C14" s="6"/>
      <c r="D14" s="5"/>
      <c r="E14" s="4"/>
      <c r="F14" s="4"/>
      <c r="G14" s="4"/>
      <c r="H14" s="6"/>
      <c r="I14" s="4"/>
      <c r="J14" s="3"/>
      <c r="K14" s="11"/>
      <c r="L14" s="11"/>
    </row>
    <row r="15" spans="1:12" s="1" customFormat="1" hidden="1" x14ac:dyDescent="0.25">
      <c r="A15" s="10" t="s">
        <v>49</v>
      </c>
      <c r="B15" s="6">
        <v>0</v>
      </c>
      <c r="C15" s="6"/>
      <c r="D15" s="5">
        <v>0</v>
      </c>
      <c r="E15" s="4"/>
      <c r="F15" s="3" t="e">
        <f>+(D15-B15)/B15+1</f>
        <v>#DIV/0!</v>
      </c>
      <c r="G15" s="4"/>
      <c r="H15" s="6">
        <v>0</v>
      </c>
      <c r="I15" s="4"/>
      <c r="J15" s="3" t="e">
        <f>+(H15-D15)/D15+1</f>
        <v>#DIV/0!</v>
      </c>
      <c r="K15" s="11"/>
      <c r="L15" s="11"/>
    </row>
    <row r="16" spans="1:12" s="1" customFormat="1" hidden="1" x14ac:dyDescent="0.25">
      <c r="A16" s="10" t="s">
        <v>50</v>
      </c>
      <c r="B16" s="6">
        <v>0</v>
      </c>
      <c r="C16" s="6"/>
      <c r="D16" s="5">
        <v>0</v>
      </c>
      <c r="E16" s="4"/>
      <c r="F16" s="3" t="e">
        <f>+(D16-B16)/B16+1</f>
        <v>#DIV/0!</v>
      </c>
      <c r="G16" s="4"/>
      <c r="H16" s="6">
        <v>0</v>
      </c>
      <c r="I16" s="4"/>
      <c r="J16" s="3" t="e">
        <f>+(H16-D16)/D16+1</f>
        <v>#DIV/0!</v>
      </c>
      <c r="K16" s="11"/>
      <c r="L16" s="11"/>
    </row>
    <row r="17" spans="1:12" s="1" customFormat="1" hidden="1" x14ac:dyDescent="0.25">
      <c r="A17" s="4" t="s">
        <v>41</v>
      </c>
      <c r="B17" s="6"/>
      <c r="C17" s="6"/>
      <c r="D17" s="5"/>
      <c r="E17" s="4"/>
      <c r="F17" s="4"/>
      <c r="G17" s="4"/>
      <c r="H17" s="6"/>
      <c r="I17" s="4"/>
      <c r="J17" s="3"/>
      <c r="K17" s="11"/>
      <c r="L17" s="11"/>
    </row>
    <row r="18" spans="1:12" s="1" customFormat="1" hidden="1" x14ac:dyDescent="0.25">
      <c r="A18" s="10" t="s">
        <v>42</v>
      </c>
      <c r="B18" s="6">
        <v>0</v>
      </c>
      <c r="C18" s="6"/>
      <c r="D18" s="5">
        <v>0</v>
      </c>
      <c r="E18" s="4"/>
      <c r="F18" s="3" t="e">
        <f>+(D18-B18)/B18+1</f>
        <v>#DIV/0!</v>
      </c>
      <c r="G18" s="4"/>
      <c r="H18" s="6">
        <v>0</v>
      </c>
      <c r="I18" s="4"/>
      <c r="J18" s="3" t="e">
        <f>+(H18-D18)/D18+1</f>
        <v>#DIV/0!</v>
      </c>
      <c r="K18" s="11"/>
      <c r="L18" s="11"/>
    </row>
    <row r="19" spans="1:12" s="1" customFormat="1" hidden="1" x14ac:dyDescent="0.25">
      <c r="A19" s="10" t="s">
        <v>43</v>
      </c>
      <c r="B19" s="6">
        <v>0</v>
      </c>
      <c r="C19" s="6"/>
      <c r="D19" s="5">
        <v>0</v>
      </c>
      <c r="E19" s="4"/>
      <c r="F19" s="3" t="e">
        <f>+(D19-B19)/B19+1</f>
        <v>#DIV/0!</v>
      </c>
      <c r="G19" s="4"/>
      <c r="H19" s="6">
        <v>0</v>
      </c>
      <c r="I19" s="4"/>
      <c r="J19" s="3" t="e">
        <f>+(H19-D19)/D19+1</f>
        <v>#DIV/0!</v>
      </c>
      <c r="K19" s="11"/>
      <c r="L19" s="11"/>
    </row>
    <row r="20" spans="1:12" s="1" customFormat="1" hidden="1" x14ac:dyDescent="0.25">
      <c r="A20" s="4" t="s">
        <v>44</v>
      </c>
      <c r="B20" s="6"/>
      <c r="C20" s="6"/>
      <c r="D20" s="5"/>
      <c r="E20" s="4"/>
      <c r="F20" s="4"/>
      <c r="G20" s="4"/>
      <c r="H20" s="6"/>
      <c r="I20" s="4"/>
      <c r="J20" s="3"/>
      <c r="K20" s="11"/>
      <c r="L20" s="11"/>
    </row>
    <row r="21" spans="1:12" s="1" customFormat="1" hidden="1" x14ac:dyDescent="0.25">
      <c r="A21" s="10" t="s">
        <v>42</v>
      </c>
      <c r="B21" s="6">
        <v>0</v>
      </c>
      <c r="C21" s="6"/>
      <c r="D21" s="5">
        <v>0</v>
      </c>
      <c r="E21" s="4"/>
      <c r="F21" s="3" t="e">
        <f>+(D21-B21)/B21+1</f>
        <v>#DIV/0!</v>
      </c>
      <c r="G21" s="4"/>
      <c r="H21" s="6">
        <v>0</v>
      </c>
      <c r="I21" s="4"/>
      <c r="J21" s="3" t="e">
        <f>+(H21-D21)/D21+1</f>
        <v>#DIV/0!</v>
      </c>
      <c r="K21" s="11"/>
      <c r="L21" s="11"/>
    </row>
    <row r="22" spans="1:12" s="1" customFormat="1" hidden="1" x14ac:dyDescent="0.25">
      <c r="A22" s="10" t="s">
        <v>43</v>
      </c>
      <c r="B22" s="6">
        <v>0</v>
      </c>
      <c r="C22" s="6"/>
      <c r="D22" s="5">
        <v>0</v>
      </c>
      <c r="E22" s="4"/>
      <c r="F22" s="3" t="e">
        <f>+(D22-B22)/B22+1</f>
        <v>#DIV/0!</v>
      </c>
      <c r="G22" s="4"/>
      <c r="H22" s="6">
        <v>0</v>
      </c>
      <c r="I22" s="4"/>
      <c r="J22" s="3" t="e">
        <f>+(H22-D22)/D22+1</f>
        <v>#DIV/0!</v>
      </c>
      <c r="K22" s="11"/>
      <c r="L22" s="11"/>
    </row>
    <row r="23" spans="1:12" s="1" customFormat="1" hidden="1" x14ac:dyDescent="0.25">
      <c r="A23" s="4" t="s">
        <v>45</v>
      </c>
      <c r="B23" s="6"/>
      <c r="C23" s="6"/>
      <c r="D23" s="5"/>
      <c r="E23" s="4"/>
      <c r="F23" s="4"/>
      <c r="G23" s="4"/>
      <c r="H23" s="6"/>
      <c r="I23" s="4"/>
      <c r="J23" s="3"/>
      <c r="K23" s="11"/>
      <c r="L23" s="11"/>
    </row>
    <row r="24" spans="1:12" s="1" customFormat="1" hidden="1" x14ac:dyDescent="0.25">
      <c r="A24" s="10" t="s">
        <v>42</v>
      </c>
      <c r="B24" s="6">
        <v>0</v>
      </c>
      <c r="C24" s="6"/>
      <c r="D24" s="5">
        <v>0</v>
      </c>
      <c r="E24" s="4"/>
      <c r="F24" s="3" t="e">
        <f t="shared" ref="F24:F31" si="0">+(D24-B24)/B24+1</f>
        <v>#DIV/0!</v>
      </c>
      <c r="G24" s="4"/>
      <c r="H24" s="6">
        <v>0</v>
      </c>
      <c r="I24" s="4"/>
      <c r="J24" s="3" t="e">
        <f>+(H24-D24)/D24+1</f>
        <v>#DIV/0!</v>
      </c>
      <c r="K24" s="11"/>
      <c r="L24" s="11"/>
    </row>
    <row r="25" spans="1:12" s="1" customFormat="1" hidden="1" x14ac:dyDescent="0.25">
      <c r="A25" s="10" t="s">
        <v>43</v>
      </c>
      <c r="B25" s="6">
        <v>0</v>
      </c>
      <c r="C25" s="6"/>
      <c r="D25" s="5">
        <v>0</v>
      </c>
      <c r="E25" s="4"/>
      <c r="F25" s="3" t="e">
        <f t="shared" si="0"/>
        <v>#DIV/0!</v>
      </c>
      <c r="G25" s="4"/>
      <c r="H25" s="6">
        <v>0</v>
      </c>
      <c r="I25" s="4"/>
      <c r="J25" s="3" t="e">
        <f>+(H25-D25)/D25+1</f>
        <v>#DIV/0!</v>
      </c>
      <c r="K25" s="11"/>
      <c r="L25" s="11"/>
    </row>
    <row r="26" spans="1:12" s="1" customFormat="1" hidden="1" x14ac:dyDescent="0.25">
      <c r="A26" s="29" t="s">
        <v>75</v>
      </c>
      <c r="B26" s="6">
        <v>0</v>
      </c>
      <c r="C26" s="6"/>
      <c r="D26" s="5">
        <v>0</v>
      </c>
      <c r="E26" s="4"/>
      <c r="F26" s="3" t="e">
        <f t="shared" si="0"/>
        <v>#DIV/0!</v>
      </c>
      <c r="G26" s="4"/>
      <c r="H26" s="6"/>
      <c r="I26" s="4"/>
      <c r="J26" s="3"/>
      <c r="K26" s="11"/>
      <c r="L26" s="11"/>
    </row>
    <row r="27" spans="1:12" s="1" customFormat="1" hidden="1" x14ac:dyDescent="0.25">
      <c r="A27" s="4" t="s">
        <v>46</v>
      </c>
      <c r="B27" s="6"/>
      <c r="C27" s="6"/>
      <c r="D27" s="5">
        <v>0</v>
      </c>
      <c r="E27" s="4"/>
      <c r="F27" s="3" t="e">
        <f t="shared" si="0"/>
        <v>#DIV/0!</v>
      </c>
      <c r="G27" s="4"/>
      <c r="H27" s="6">
        <v>0</v>
      </c>
      <c r="I27" s="4"/>
      <c r="J27" s="3" t="e">
        <f>+(H27-D27)/D27+1</f>
        <v>#DIV/0!</v>
      </c>
      <c r="K27" s="11"/>
      <c r="L27" s="11"/>
    </row>
    <row r="28" spans="1:12" s="1" customFormat="1" hidden="1" x14ac:dyDescent="0.25">
      <c r="A28" s="4" t="s">
        <v>47</v>
      </c>
      <c r="B28" s="6">
        <v>0</v>
      </c>
      <c r="C28" s="6"/>
      <c r="D28" s="5">
        <v>0</v>
      </c>
      <c r="E28" s="4"/>
      <c r="F28" s="3" t="e">
        <f t="shared" si="0"/>
        <v>#DIV/0!</v>
      </c>
      <c r="G28" s="4"/>
      <c r="H28" s="6">
        <v>0</v>
      </c>
      <c r="I28" s="4"/>
      <c r="J28" s="3" t="e">
        <f>+(H28-D28)/D28+1</f>
        <v>#DIV/0!</v>
      </c>
      <c r="K28" s="11"/>
      <c r="L28" s="11"/>
    </row>
    <row r="29" spans="1:12" s="1" customFormat="1" hidden="1" x14ac:dyDescent="0.25">
      <c r="A29" s="4" t="s">
        <v>64</v>
      </c>
      <c r="B29" s="6">
        <v>0</v>
      </c>
      <c r="C29" s="6"/>
      <c r="D29" s="5">
        <v>0</v>
      </c>
      <c r="E29" s="4"/>
      <c r="F29" s="4" t="e">
        <f t="shared" si="0"/>
        <v>#DIV/0!</v>
      </c>
      <c r="G29" s="4"/>
      <c r="H29" s="6">
        <v>0</v>
      </c>
      <c r="I29" s="4"/>
      <c r="J29" s="3" t="e">
        <f>+(H29-D29)/D29+1</f>
        <v>#DIV/0!</v>
      </c>
      <c r="K29" s="11"/>
      <c r="L29" s="11"/>
    </row>
    <row r="30" spans="1:12" s="1" customFormat="1" hidden="1" x14ac:dyDescent="0.25">
      <c r="A30" s="4" t="s">
        <v>74</v>
      </c>
      <c r="B30" s="6">
        <v>0</v>
      </c>
      <c r="C30" s="6"/>
      <c r="D30" s="5">
        <v>0</v>
      </c>
      <c r="E30" s="4"/>
      <c r="F30" s="4" t="e">
        <f t="shared" si="0"/>
        <v>#DIV/0!</v>
      </c>
      <c r="G30" s="4"/>
      <c r="H30" s="6">
        <v>0</v>
      </c>
      <c r="I30" s="4"/>
      <c r="J30" s="3" t="e">
        <f>+(H30-D30)/D30+1</f>
        <v>#DIV/0!</v>
      </c>
      <c r="K30" s="11"/>
      <c r="L30" s="11"/>
    </row>
    <row r="31" spans="1:12" s="1" customFormat="1" hidden="1" x14ac:dyDescent="0.25">
      <c r="A31" s="4" t="s">
        <v>63</v>
      </c>
      <c r="B31" s="6">
        <v>0</v>
      </c>
      <c r="C31" s="6"/>
      <c r="D31" s="5">
        <v>0</v>
      </c>
      <c r="E31" s="4"/>
      <c r="F31" s="4" t="e">
        <f t="shared" si="0"/>
        <v>#DIV/0!</v>
      </c>
      <c r="G31" s="4"/>
      <c r="H31" s="6">
        <v>0</v>
      </c>
      <c r="I31" s="4"/>
      <c r="J31" s="3" t="e">
        <f>+(H31-D31)/D31+1</f>
        <v>#DIV/0!</v>
      </c>
      <c r="K31" s="11"/>
      <c r="L31" s="11"/>
    </row>
    <row r="32" spans="1:12" s="1" customFormat="1" hidden="1" x14ac:dyDescent="0.25">
      <c r="A32" s="4" t="s">
        <v>51</v>
      </c>
      <c r="B32" s="6"/>
      <c r="C32" s="6"/>
      <c r="D32" s="5"/>
      <c r="E32" s="4"/>
      <c r="F32" s="4"/>
      <c r="G32" s="4"/>
      <c r="H32" s="6"/>
      <c r="I32" s="4"/>
      <c r="J32" s="3"/>
      <c r="K32" s="11"/>
      <c r="L32" s="11"/>
    </row>
    <row r="33" spans="1:12" s="1" customFormat="1" hidden="1" x14ac:dyDescent="0.25">
      <c r="A33" s="10" t="s">
        <v>53</v>
      </c>
      <c r="B33" s="6">
        <v>0</v>
      </c>
      <c r="C33" s="6"/>
      <c r="D33" s="5">
        <v>0</v>
      </c>
      <c r="E33" s="4"/>
      <c r="F33" s="4" t="e">
        <f>+(D33-B33)/B33+1</f>
        <v>#DIV/0!</v>
      </c>
      <c r="G33" s="4"/>
      <c r="H33" s="6">
        <v>0</v>
      </c>
      <c r="I33" s="4"/>
      <c r="J33" s="3" t="e">
        <f>+(H33-D33)/D33+1</f>
        <v>#DIV/0!</v>
      </c>
      <c r="K33" s="11"/>
      <c r="L33" s="11"/>
    </row>
    <row r="34" spans="1:12" s="1" customFormat="1" hidden="1" x14ac:dyDescent="0.25">
      <c r="A34" s="10" t="s">
        <v>52</v>
      </c>
      <c r="B34" s="6">
        <v>0</v>
      </c>
      <c r="C34" s="6"/>
      <c r="D34" s="5">
        <v>0</v>
      </c>
      <c r="E34" s="4"/>
      <c r="F34" s="4" t="e">
        <f>+(D34-B34)/B34+1</f>
        <v>#DIV/0!</v>
      </c>
      <c r="G34" s="4"/>
      <c r="H34" s="6">
        <v>0</v>
      </c>
      <c r="I34" s="4"/>
      <c r="J34" s="3" t="e">
        <f>+(H34-D34)/D34+1</f>
        <v>#DIV/0!</v>
      </c>
      <c r="K34" s="11"/>
      <c r="L34" s="11"/>
    </row>
    <row r="35" spans="1:12" s="1" customFormat="1" x14ac:dyDescent="0.25">
      <c r="A35" s="10" t="s">
        <v>54</v>
      </c>
      <c r="B35" s="50">
        <v>45886</v>
      </c>
      <c r="C35" s="6"/>
      <c r="D35" s="85">
        <v>45885.84</v>
      </c>
      <c r="E35" s="4"/>
      <c r="F35" s="3">
        <f>+(D35-B35)/B35+1+0.0008</f>
        <v>1.0007965130976768</v>
      </c>
      <c r="G35" s="4"/>
      <c r="H35" s="85">
        <v>15086.83</v>
      </c>
      <c r="I35" s="4"/>
      <c r="J35" s="3">
        <f t="shared" ref="J35:J36" si="1">+D35/H35</f>
        <v>3.0414500594226883</v>
      </c>
      <c r="K35" s="11"/>
      <c r="L35" s="11"/>
    </row>
    <row r="36" spans="1:12" s="1" customFormat="1" ht="16.5" x14ac:dyDescent="0.35">
      <c r="A36" s="56" t="s">
        <v>55</v>
      </c>
      <c r="B36" s="26">
        <f>SUM(B10:B35)</f>
        <v>45886</v>
      </c>
      <c r="C36" s="6"/>
      <c r="D36" s="8">
        <f>SUM(D10:D35)</f>
        <v>45885.84</v>
      </c>
      <c r="E36" s="4"/>
      <c r="F36" s="3">
        <f>+(D36-B36)/B36+1+0.0008</f>
        <v>1.0007965130976768</v>
      </c>
      <c r="G36" s="4"/>
      <c r="H36" s="8">
        <f>SUM(H10:H35)</f>
        <v>15086.83</v>
      </c>
      <c r="I36" s="4"/>
      <c r="J36" s="3">
        <f t="shared" si="1"/>
        <v>3.0414500594226883</v>
      </c>
      <c r="K36" s="11"/>
      <c r="L36" s="11"/>
    </row>
    <row r="37" spans="1:12" s="1" customFormat="1" x14ac:dyDescent="0.25">
      <c r="A37" s="4"/>
      <c r="B37" s="6"/>
      <c r="C37" s="6"/>
      <c r="D37" s="5"/>
      <c r="E37" s="4"/>
      <c r="F37" s="4"/>
      <c r="G37" s="4"/>
      <c r="H37" s="6"/>
      <c r="I37" s="4"/>
      <c r="J37" s="3"/>
      <c r="K37" s="11"/>
      <c r="L37" s="11"/>
    </row>
    <row r="38" spans="1:12" s="1" customFormat="1" x14ac:dyDescent="0.25">
      <c r="A38" s="4" t="s">
        <v>56</v>
      </c>
      <c r="B38" s="6"/>
      <c r="C38" s="6"/>
      <c r="D38" s="5"/>
      <c r="E38" s="4"/>
      <c r="F38" s="4"/>
      <c r="G38" s="4"/>
      <c r="H38" s="6"/>
      <c r="I38" s="4"/>
      <c r="J38" s="3"/>
      <c r="K38" s="11"/>
      <c r="L38" s="11"/>
    </row>
    <row r="39" spans="1:12" s="1" customFormat="1" x14ac:dyDescent="0.25">
      <c r="A39" s="4" t="s">
        <v>57</v>
      </c>
      <c r="B39" s="6">
        <v>44470</v>
      </c>
      <c r="C39" s="6"/>
      <c r="D39" s="5">
        <v>44470.01</v>
      </c>
      <c r="E39" s="4"/>
      <c r="F39" s="3">
        <f>+(D39-B39)/B39+1</f>
        <v>1.0000002248706994</v>
      </c>
      <c r="G39" s="4"/>
      <c r="H39" s="5">
        <v>13417.17</v>
      </c>
      <c r="I39" s="4"/>
      <c r="J39" s="3">
        <f t="shared" ref="J39:J49" si="2">+D39/H39</f>
        <v>3.3144105649701094</v>
      </c>
      <c r="K39" s="11"/>
      <c r="L39" s="11"/>
    </row>
    <row r="40" spans="1:12" s="1" customFormat="1" x14ac:dyDescent="0.25">
      <c r="A40" s="4" t="s">
        <v>58</v>
      </c>
      <c r="B40" s="6">
        <v>0</v>
      </c>
      <c r="C40" s="6"/>
      <c r="D40" s="5">
        <v>0</v>
      </c>
      <c r="E40" s="4"/>
      <c r="F40" s="3">
        <v>0</v>
      </c>
      <c r="G40" s="4"/>
      <c r="H40" s="5">
        <v>0</v>
      </c>
      <c r="I40" s="4"/>
      <c r="J40" s="3">
        <v>0</v>
      </c>
      <c r="K40" s="11"/>
      <c r="L40" s="11"/>
    </row>
    <row r="41" spans="1:12" s="1" customFormat="1" ht="16.5" x14ac:dyDescent="0.35">
      <c r="A41" s="4" t="s">
        <v>59</v>
      </c>
      <c r="B41" s="8">
        <v>1416</v>
      </c>
      <c r="C41" s="6"/>
      <c r="D41" s="8">
        <v>1415.83</v>
      </c>
      <c r="E41" s="4"/>
      <c r="F41" s="3">
        <f t="shared" ref="F40:F41" si="3">+(D41-B41)/B41+1</f>
        <v>0.99987994350282483</v>
      </c>
      <c r="G41" s="4"/>
      <c r="H41" s="8">
        <v>1669.66</v>
      </c>
      <c r="I41" s="4"/>
      <c r="J41" s="3">
        <f t="shared" si="2"/>
        <v>0.84797503683384634</v>
      </c>
      <c r="K41" s="11"/>
      <c r="L41" s="11"/>
    </row>
    <row r="42" spans="1:12" s="1" customFormat="1" hidden="1" x14ac:dyDescent="0.25">
      <c r="A42" s="4" t="s">
        <v>60</v>
      </c>
      <c r="B42" s="6">
        <v>0</v>
      </c>
      <c r="C42" s="6"/>
      <c r="D42" s="5">
        <v>0</v>
      </c>
      <c r="E42" s="4"/>
      <c r="F42" s="3">
        <v>0</v>
      </c>
      <c r="G42" s="4"/>
      <c r="H42" s="5">
        <v>0</v>
      </c>
      <c r="I42" s="4"/>
      <c r="J42" s="3" t="e">
        <f t="shared" si="2"/>
        <v>#DIV/0!</v>
      </c>
      <c r="K42" s="11"/>
      <c r="L42" s="11"/>
    </row>
    <row r="43" spans="1:12" s="1" customFormat="1" hidden="1" x14ac:dyDescent="0.25">
      <c r="A43" s="4" t="s">
        <v>61</v>
      </c>
      <c r="B43" s="6">
        <v>0</v>
      </c>
      <c r="C43" s="6"/>
      <c r="D43" s="5">
        <v>0</v>
      </c>
      <c r="E43" s="4"/>
      <c r="F43" s="3">
        <v>0</v>
      </c>
      <c r="G43" s="4"/>
      <c r="H43" s="5">
        <v>0</v>
      </c>
      <c r="I43" s="4"/>
      <c r="J43" s="3" t="e">
        <f t="shared" si="2"/>
        <v>#DIV/0!</v>
      </c>
      <c r="K43" s="11"/>
      <c r="L43" s="11"/>
    </row>
    <row r="44" spans="1:12" s="1" customFormat="1" hidden="1" x14ac:dyDescent="0.25">
      <c r="A44" s="4" t="s">
        <v>62</v>
      </c>
      <c r="B44" s="6">
        <v>0</v>
      </c>
      <c r="C44" s="6"/>
      <c r="D44" s="5">
        <v>0</v>
      </c>
      <c r="E44" s="4"/>
      <c r="F44" s="3">
        <v>0</v>
      </c>
      <c r="G44" s="4"/>
      <c r="H44" s="5">
        <v>0</v>
      </c>
      <c r="I44" s="4"/>
      <c r="J44" s="3" t="e">
        <f t="shared" si="2"/>
        <v>#DIV/0!</v>
      </c>
      <c r="K44" s="11"/>
      <c r="L44" s="11"/>
    </row>
    <row r="45" spans="1:12" s="1" customFormat="1" ht="16.5" hidden="1" x14ac:dyDescent="0.35">
      <c r="A45" s="4" t="s">
        <v>63</v>
      </c>
      <c r="B45" s="26">
        <v>0</v>
      </c>
      <c r="C45" s="6"/>
      <c r="D45" s="8">
        <v>0</v>
      </c>
      <c r="E45" s="4"/>
      <c r="F45" s="3">
        <v>0</v>
      </c>
      <c r="G45" s="4"/>
      <c r="H45" s="8">
        <v>0</v>
      </c>
      <c r="I45" s="4"/>
      <c r="J45" s="3" t="e">
        <f t="shared" si="2"/>
        <v>#DIV/0!</v>
      </c>
      <c r="K45" s="11"/>
      <c r="L45" s="11"/>
    </row>
    <row r="46" spans="1:12" s="1" customFormat="1" hidden="1" x14ac:dyDescent="0.25">
      <c r="A46" s="4" t="s">
        <v>64</v>
      </c>
      <c r="B46" s="6">
        <v>0</v>
      </c>
      <c r="C46" s="6"/>
      <c r="D46" s="5">
        <v>0</v>
      </c>
      <c r="E46" s="4"/>
      <c r="F46" s="3">
        <v>0</v>
      </c>
      <c r="G46" s="4"/>
      <c r="H46" s="5">
        <v>0</v>
      </c>
      <c r="I46" s="4"/>
      <c r="J46" s="3" t="e">
        <f t="shared" si="2"/>
        <v>#DIV/0!</v>
      </c>
      <c r="K46" s="11"/>
      <c r="L46" s="11"/>
    </row>
    <row r="47" spans="1:12" s="1" customFormat="1" hidden="1" x14ac:dyDescent="0.25">
      <c r="A47" s="4" t="s">
        <v>76</v>
      </c>
      <c r="B47" s="6">
        <v>0</v>
      </c>
      <c r="C47" s="6"/>
      <c r="D47" s="5">
        <v>0</v>
      </c>
      <c r="E47" s="4"/>
      <c r="F47" s="3">
        <v>0</v>
      </c>
      <c r="G47" s="4"/>
      <c r="H47" s="5">
        <v>0</v>
      </c>
      <c r="I47" s="4"/>
      <c r="J47" s="3" t="e">
        <f t="shared" si="2"/>
        <v>#DIV/0!</v>
      </c>
      <c r="K47" s="11"/>
      <c r="L47" s="11"/>
    </row>
    <row r="48" spans="1:12" s="1" customFormat="1" hidden="1" x14ac:dyDescent="0.25">
      <c r="A48" s="4" t="s">
        <v>50</v>
      </c>
      <c r="B48" s="27">
        <v>0</v>
      </c>
      <c r="C48" s="6"/>
      <c r="D48" s="33">
        <v>0</v>
      </c>
      <c r="E48" s="4"/>
      <c r="F48" s="3">
        <v>0</v>
      </c>
      <c r="G48" s="4"/>
      <c r="H48" s="33">
        <v>0</v>
      </c>
      <c r="I48" s="4"/>
      <c r="J48" s="3" t="e">
        <f t="shared" si="2"/>
        <v>#DIV/0!</v>
      </c>
      <c r="K48" s="11"/>
      <c r="L48" s="11"/>
    </row>
    <row r="49" spans="1:12" s="1" customFormat="1" ht="16.5" x14ac:dyDescent="0.35">
      <c r="A49" s="56" t="s">
        <v>55</v>
      </c>
      <c r="B49" s="26">
        <f>SUM(B39:B48)</f>
        <v>45886</v>
      </c>
      <c r="C49" s="6"/>
      <c r="D49" s="8">
        <f>SUM(D39:D48)</f>
        <v>45885.840000000004</v>
      </c>
      <c r="E49" s="4"/>
      <c r="F49" s="3">
        <f>+(D49-B49)/B49+1+0.0008</f>
        <v>1.0007965130976768</v>
      </c>
      <c r="G49" s="4"/>
      <c r="H49" s="8">
        <f>SUM(H39:H48)</f>
        <v>15086.83</v>
      </c>
      <c r="I49" s="4"/>
      <c r="J49" s="3">
        <f t="shared" si="2"/>
        <v>3.0414500594226888</v>
      </c>
      <c r="K49" s="11"/>
      <c r="L49" s="11"/>
    </row>
    <row r="50" spans="1:12" s="1" customFormat="1" x14ac:dyDescent="0.25">
      <c r="A50" s="4"/>
      <c r="B50" s="6"/>
      <c r="C50" s="6"/>
      <c r="D50" s="5"/>
      <c r="E50" s="4"/>
      <c r="F50" s="4"/>
      <c r="G50" s="4"/>
      <c r="H50" s="5"/>
      <c r="I50" s="4"/>
      <c r="J50" s="3"/>
      <c r="K50" s="11"/>
      <c r="L50" s="11"/>
    </row>
    <row r="51" spans="1:12" s="1" customFormat="1" hidden="1" x14ac:dyDescent="0.25">
      <c r="A51" s="4" t="s">
        <v>65</v>
      </c>
      <c r="B51" s="6"/>
      <c r="C51" s="6"/>
      <c r="D51" s="5"/>
      <c r="E51" s="4"/>
      <c r="F51" s="4"/>
      <c r="G51" s="4"/>
      <c r="H51" s="5"/>
      <c r="I51" s="4"/>
      <c r="J51" s="3"/>
      <c r="K51" s="11"/>
      <c r="L51" s="11"/>
    </row>
    <row r="52" spans="1:12" s="1" customFormat="1" hidden="1" x14ac:dyDescent="0.25">
      <c r="A52" s="4" t="s">
        <v>66</v>
      </c>
      <c r="B52" s="6">
        <v>0</v>
      </c>
      <c r="C52" s="6"/>
      <c r="D52" s="5">
        <v>0</v>
      </c>
      <c r="E52" s="4"/>
      <c r="F52" s="4" t="e">
        <f t="shared" ref="F52:F53" si="4">+(D52-B52)/B52+1</f>
        <v>#DIV/0!</v>
      </c>
      <c r="G52" s="4"/>
      <c r="H52" s="5">
        <v>0</v>
      </c>
      <c r="I52" s="4"/>
      <c r="J52" s="3" t="e">
        <f t="shared" ref="J52:J53" si="5">+(H52-D52)/D52+1</f>
        <v>#DIV/0!</v>
      </c>
      <c r="K52" s="11"/>
      <c r="L52" s="11"/>
    </row>
    <row r="53" spans="1:12" s="1" customFormat="1" hidden="1" x14ac:dyDescent="0.25">
      <c r="A53" s="4" t="s">
        <v>67</v>
      </c>
      <c r="B53" s="27">
        <v>0</v>
      </c>
      <c r="C53" s="6"/>
      <c r="D53" s="33">
        <v>0</v>
      </c>
      <c r="E53" s="4"/>
      <c r="F53" s="4" t="e">
        <f t="shared" si="4"/>
        <v>#DIV/0!</v>
      </c>
      <c r="G53" s="4"/>
      <c r="H53" s="33">
        <v>0</v>
      </c>
      <c r="I53" s="4"/>
      <c r="J53" s="3" t="e">
        <f t="shared" si="5"/>
        <v>#DIV/0!</v>
      </c>
      <c r="K53" s="11"/>
      <c r="L53" s="11"/>
    </row>
    <row r="54" spans="1:12" s="1" customFormat="1" ht="16.5" hidden="1" x14ac:dyDescent="0.35">
      <c r="A54" s="56" t="s">
        <v>55</v>
      </c>
      <c r="B54" s="26">
        <f>SUM(B52:B53)</f>
        <v>0</v>
      </c>
      <c r="C54" s="6"/>
      <c r="D54" s="8">
        <f>SUM(D52:D53)</f>
        <v>0</v>
      </c>
      <c r="E54" s="4"/>
      <c r="F54" s="4"/>
      <c r="G54" s="26">
        <f>SUM(G52:G53)</f>
        <v>0</v>
      </c>
      <c r="H54" s="8">
        <f>SUM(H52:H53)</f>
        <v>0</v>
      </c>
      <c r="I54" s="4"/>
      <c r="J54" s="3"/>
      <c r="K54" s="11"/>
      <c r="L54" s="11"/>
    </row>
    <row r="55" spans="1:12" s="2" customFormat="1" hidden="1" x14ac:dyDescent="0.25">
      <c r="A55" s="4"/>
      <c r="B55" s="6"/>
      <c r="C55" s="6"/>
      <c r="D55" s="5"/>
      <c r="E55" s="4"/>
      <c r="F55" s="4"/>
      <c r="G55" s="4"/>
      <c r="H55" s="5"/>
      <c r="I55" s="4"/>
      <c r="J55" s="3"/>
      <c r="K55" s="11"/>
      <c r="L55" s="4"/>
    </row>
    <row r="56" spans="1:12" s="2" customFormat="1" ht="16.5" x14ac:dyDescent="0.35">
      <c r="A56" s="4" t="s">
        <v>396</v>
      </c>
      <c r="B56" s="9">
        <f>B36-B49</f>
        <v>0</v>
      </c>
      <c r="C56" s="6"/>
      <c r="D56" s="9">
        <v>0</v>
      </c>
      <c r="E56" s="4"/>
      <c r="F56" s="4"/>
      <c r="G56" s="4"/>
      <c r="H56" s="9">
        <f>+H35-H39-H41</f>
        <v>0</v>
      </c>
      <c r="I56" s="4"/>
      <c r="J56" s="3"/>
      <c r="K56" s="11"/>
      <c r="L56" s="4"/>
    </row>
    <row r="57" spans="1:12" s="2" customFormat="1" x14ac:dyDescent="0.25">
      <c r="A57" s="4"/>
      <c r="B57" s="6"/>
      <c r="C57" s="6"/>
      <c r="D57" s="5"/>
      <c r="E57" s="4"/>
      <c r="F57" s="4"/>
      <c r="G57" s="4"/>
      <c r="H57" s="5"/>
      <c r="I57" s="4"/>
      <c r="J57" s="4"/>
      <c r="K57" s="11"/>
      <c r="L57" s="4"/>
    </row>
    <row r="58" spans="1:12" s="2" customFormat="1" x14ac:dyDescent="0.25">
      <c r="A58" s="4"/>
      <c r="B58" s="6"/>
      <c r="C58" s="6"/>
      <c r="D58" s="5"/>
      <c r="E58" s="4"/>
      <c r="F58" s="4"/>
      <c r="G58" s="4"/>
      <c r="H58" s="5"/>
      <c r="I58" s="4"/>
      <c r="J58" s="4"/>
      <c r="K58" s="11"/>
      <c r="L58" s="4"/>
    </row>
    <row r="59" spans="1:12" s="2" customFormat="1" x14ac:dyDescent="0.25">
      <c r="A59" s="4"/>
      <c r="B59" s="6"/>
      <c r="C59" s="6"/>
      <c r="D59" s="5"/>
      <c r="E59" s="4"/>
      <c r="F59" s="4"/>
      <c r="G59" s="4"/>
      <c r="H59" s="5"/>
      <c r="I59" s="4"/>
      <c r="J59" s="4"/>
      <c r="K59" s="11"/>
      <c r="L59" s="4"/>
    </row>
    <row r="60" spans="1:12" s="2" customFormat="1" x14ac:dyDescent="0.25">
      <c r="A60" s="4"/>
      <c r="B60" s="6"/>
      <c r="C60" s="6"/>
      <c r="D60" s="5"/>
      <c r="E60" s="4"/>
      <c r="F60" s="4"/>
      <c r="G60" s="4"/>
      <c r="H60" s="5"/>
      <c r="I60" s="4"/>
      <c r="J60" s="4"/>
      <c r="K60" s="11"/>
      <c r="L60" s="4"/>
    </row>
    <row r="61" spans="1:12" s="2" customFormat="1" x14ac:dyDescent="0.25">
      <c r="A61" s="4"/>
      <c r="B61" s="6"/>
      <c r="C61" s="6"/>
      <c r="D61" s="5"/>
      <c r="E61" s="4"/>
      <c r="F61" s="4"/>
      <c r="G61" s="4"/>
      <c r="H61" s="5"/>
      <c r="I61" s="4"/>
      <c r="J61" s="4"/>
      <c r="K61" s="11"/>
      <c r="L61" s="4"/>
    </row>
    <row r="62" spans="1:12" s="2" customFormat="1" x14ac:dyDescent="0.25">
      <c r="A62" s="4"/>
      <c r="B62" s="6"/>
      <c r="C62" s="6"/>
      <c r="D62" s="5"/>
      <c r="E62" s="4"/>
      <c r="F62" s="4"/>
      <c r="G62" s="4"/>
      <c r="H62" s="5"/>
      <c r="I62" s="4"/>
      <c r="J62" s="4"/>
      <c r="K62" s="11"/>
      <c r="L62" s="4"/>
    </row>
    <row r="63" spans="1:12" s="2" customFormat="1" x14ac:dyDescent="0.25">
      <c r="A63" s="4"/>
      <c r="B63" s="6"/>
      <c r="C63" s="6"/>
      <c r="D63" s="5"/>
      <c r="E63" s="4"/>
      <c r="F63" s="4"/>
      <c r="G63" s="4"/>
      <c r="H63" s="5"/>
      <c r="I63" s="4"/>
      <c r="J63" s="4"/>
      <c r="K63" s="11"/>
      <c r="L63" s="4"/>
    </row>
    <row r="64" spans="1:12" s="2" customFormat="1" x14ac:dyDescent="0.25">
      <c r="A64" s="4"/>
      <c r="B64" s="6"/>
      <c r="C64" s="6"/>
      <c r="D64" s="5"/>
      <c r="E64" s="4"/>
      <c r="F64" s="4"/>
      <c r="G64" s="4"/>
      <c r="H64" s="5"/>
      <c r="I64" s="4"/>
      <c r="J64" s="4"/>
      <c r="K64" s="11"/>
      <c r="L64" s="4"/>
    </row>
    <row r="65" spans="1:12" s="2" customFormat="1" x14ac:dyDescent="0.25">
      <c r="A65" s="4"/>
      <c r="B65" s="6"/>
      <c r="C65" s="6"/>
      <c r="D65" s="5"/>
      <c r="E65" s="4"/>
      <c r="F65" s="4"/>
      <c r="G65" s="4"/>
      <c r="H65" s="5"/>
      <c r="I65" s="4"/>
      <c r="J65" s="4"/>
      <c r="K65" s="11"/>
      <c r="L65" s="4"/>
    </row>
    <row r="66" spans="1:12" s="2" customFormat="1" x14ac:dyDescent="0.25">
      <c r="A66" s="4"/>
      <c r="B66" s="6"/>
      <c r="C66" s="6"/>
      <c r="D66" s="5"/>
      <c r="E66" s="4"/>
      <c r="F66" s="4"/>
      <c r="G66" s="4"/>
      <c r="H66" s="5"/>
      <c r="I66" s="4"/>
      <c r="J66" s="4"/>
      <c r="K66" s="11"/>
      <c r="L66" s="4"/>
    </row>
    <row r="67" spans="1:12" s="2" customFormat="1" x14ac:dyDescent="0.25">
      <c r="A67" s="4"/>
      <c r="B67" s="6"/>
      <c r="C67" s="6"/>
      <c r="D67" s="5"/>
      <c r="E67" s="4"/>
      <c r="F67" s="4"/>
      <c r="G67" s="4"/>
      <c r="H67" s="5"/>
      <c r="I67" s="4"/>
      <c r="J67" s="4"/>
      <c r="K67" s="11"/>
      <c r="L67" s="4"/>
    </row>
    <row r="68" spans="1:12" s="2" customFormat="1" x14ac:dyDescent="0.25">
      <c r="A68" s="4"/>
      <c r="B68" s="6"/>
      <c r="C68" s="6"/>
      <c r="D68" s="5"/>
      <c r="E68" s="4"/>
      <c r="F68" s="4"/>
      <c r="G68" s="4"/>
      <c r="H68" s="5"/>
      <c r="I68" s="4"/>
      <c r="J68" s="4"/>
      <c r="K68" s="11"/>
      <c r="L68" s="4"/>
    </row>
    <row r="69" spans="1:12" s="2" customFormat="1" x14ac:dyDescent="0.25">
      <c r="A69" s="4"/>
      <c r="B69" s="6"/>
      <c r="C69" s="6"/>
      <c r="D69" s="5"/>
      <c r="E69" s="4"/>
      <c r="F69" s="4"/>
      <c r="G69" s="4"/>
      <c r="H69" s="5"/>
      <c r="I69" s="4"/>
      <c r="J69" s="4"/>
      <c r="K69" s="11"/>
      <c r="L69" s="4"/>
    </row>
    <row r="70" spans="1:12" s="2" customFormat="1" x14ac:dyDescent="0.25">
      <c r="A70" s="4"/>
      <c r="B70" s="6"/>
      <c r="C70" s="6"/>
      <c r="D70" s="5"/>
      <c r="E70" s="4"/>
      <c r="F70" s="4"/>
      <c r="G70" s="4"/>
      <c r="H70" s="5"/>
      <c r="I70" s="4"/>
      <c r="J70" s="4"/>
      <c r="K70" s="11"/>
      <c r="L70" s="4"/>
    </row>
    <row r="71" spans="1:12" s="2" customFormat="1" x14ac:dyDescent="0.25">
      <c r="A71" s="4"/>
      <c r="B71" s="6"/>
      <c r="C71" s="6"/>
      <c r="D71" s="5"/>
      <c r="E71" s="4"/>
      <c r="F71" s="4"/>
      <c r="G71" s="4"/>
      <c r="H71" s="5"/>
      <c r="I71" s="4"/>
      <c r="J71" s="4"/>
      <c r="K71" s="11"/>
      <c r="L71" s="4"/>
    </row>
    <row r="72" spans="1:12" s="2" customFormat="1" x14ac:dyDescent="0.25">
      <c r="A72" s="4"/>
      <c r="B72" s="6"/>
      <c r="C72" s="6"/>
      <c r="D72" s="5"/>
      <c r="E72" s="4"/>
      <c r="F72" s="4"/>
      <c r="G72" s="4"/>
      <c r="H72" s="5"/>
      <c r="I72" s="4"/>
      <c r="J72" s="4"/>
      <c r="K72" s="11"/>
      <c r="L72" s="4"/>
    </row>
    <row r="73" spans="1:12" s="2" customFormat="1" x14ac:dyDescent="0.25">
      <c r="A73" s="4"/>
      <c r="B73" s="6"/>
      <c r="C73" s="6"/>
      <c r="D73" s="5"/>
      <c r="E73" s="4"/>
      <c r="F73" s="4"/>
      <c r="G73" s="4"/>
      <c r="H73" s="5"/>
      <c r="I73" s="4"/>
      <c r="J73" s="4"/>
      <c r="K73" s="11"/>
      <c r="L73" s="4"/>
    </row>
  </sheetData>
  <mergeCells count="3">
    <mergeCell ref="A1:J1"/>
    <mergeCell ref="A2:J2"/>
    <mergeCell ref="A3:J3"/>
  </mergeCells>
  <pageMargins left="0.5" right="0.5" top="0.5" bottom="0.5" header="0.3" footer="0.3"/>
  <pageSetup firstPageNumber="14" orientation="portrait" useFirstPageNumber="1" r:id="rId1"/>
  <headerFooter>
    <oddFooter>&amp;CPage &amp;P of 21</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2D050"/>
  </sheetPr>
  <dimension ref="A1:K54"/>
  <sheetViews>
    <sheetView zoomScaleNormal="100" workbookViewId="0">
      <selection activeCell="F84" sqref="F84"/>
    </sheetView>
  </sheetViews>
  <sheetFormatPr defaultRowHeight="15" x14ac:dyDescent="0.25"/>
  <cols>
    <col min="1" max="1" width="36.28515625" style="4" customWidth="1"/>
    <col min="2" max="2" width="11.5703125" style="4" bestFit="1" customWidth="1"/>
    <col min="3" max="3" width="0.85546875" style="4" customWidth="1"/>
    <col min="4" max="4" width="12.28515625" style="4" customWidth="1"/>
    <col min="5" max="5" width="0.85546875" style="4" customWidth="1"/>
    <col min="6" max="6" width="9.85546875" style="4" customWidth="1"/>
    <col min="7" max="7" width="0.85546875" style="4" customWidth="1"/>
    <col min="8" max="8" width="12.28515625" style="4" customWidth="1"/>
    <col min="9" max="9" width="0.85546875" style="4" customWidth="1"/>
    <col min="10" max="10" width="9.85546875" style="4" customWidth="1"/>
    <col min="11" max="11" width="9.140625" style="11"/>
  </cols>
  <sheetData>
    <row r="1" spans="1:11" x14ac:dyDescent="0.25">
      <c r="A1" s="129" t="s">
        <v>0</v>
      </c>
      <c r="B1" s="129"/>
      <c r="C1" s="129"/>
      <c r="D1" s="129"/>
      <c r="E1" s="129"/>
      <c r="F1" s="129"/>
      <c r="G1" s="129"/>
      <c r="H1" s="129"/>
      <c r="I1" s="129"/>
      <c r="J1" s="129"/>
    </row>
    <row r="2" spans="1:11" x14ac:dyDescent="0.25">
      <c r="A2" s="129" t="s">
        <v>394</v>
      </c>
      <c r="B2" s="129"/>
      <c r="C2" s="129"/>
      <c r="D2" s="129"/>
      <c r="E2" s="129"/>
      <c r="F2" s="129"/>
      <c r="G2" s="129"/>
      <c r="H2" s="129"/>
      <c r="I2" s="129"/>
      <c r="J2" s="129"/>
    </row>
    <row r="3" spans="1:11" x14ac:dyDescent="0.25">
      <c r="A3" s="130" t="str">
        <f>+'Revenues, Expenditures, Changes'!A3:J3</f>
        <v>January 31, 2024</v>
      </c>
      <c r="B3" s="130"/>
      <c r="C3" s="130"/>
      <c r="D3" s="130"/>
      <c r="E3" s="130"/>
      <c r="F3" s="130"/>
      <c r="G3" s="130"/>
      <c r="H3" s="130"/>
      <c r="I3" s="130"/>
      <c r="J3" s="130"/>
    </row>
    <row r="5" spans="1:11" x14ac:dyDescent="0.25">
      <c r="A5" s="4" t="s">
        <v>69</v>
      </c>
    </row>
    <row r="6" spans="1:11" s="1" customFormat="1" x14ac:dyDescent="0.25">
      <c r="A6" s="4"/>
      <c r="B6" s="59"/>
      <c r="C6" s="56"/>
      <c r="D6" s="87"/>
      <c r="E6" s="87"/>
      <c r="F6" s="87" t="s">
        <v>36</v>
      </c>
      <c r="G6" s="87"/>
      <c r="H6" s="91" t="s">
        <v>37</v>
      </c>
      <c r="I6" s="87"/>
      <c r="J6" s="87" t="s">
        <v>38</v>
      </c>
      <c r="K6" s="11"/>
    </row>
    <row r="7" spans="1:11" s="1" customFormat="1" x14ac:dyDescent="0.25">
      <c r="A7" s="4"/>
      <c r="B7" s="59" t="s">
        <v>32</v>
      </c>
      <c r="C7" s="56"/>
      <c r="D7" s="87" t="s">
        <v>34</v>
      </c>
      <c r="E7" s="87"/>
      <c r="F7" s="87" t="s">
        <v>32</v>
      </c>
      <c r="G7" s="87"/>
      <c r="H7" s="91" t="s">
        <v>34</v>
      </c>
      <c r="I7" s="87"/>
      <c r="J7" s="21">
        <f>+'Revenues, Expenditures, Changes'!J8</f>
        <v>44957</v>
      </c>
      <c r="K7" s="11"/>
    </row>
    <row r="8" spans="1:11" s="1" customFormat="1" x14ac:dyDescent="0.25">
      <c r="A8" s="4"/>
      <c r="B8" s="22" t="s">
        <v>33</v>
      </c>
      <c r="C8" s="56"/>
      <c r="D8" s="23" t="s">
        <v>35</v>
      </c>
      <c r="E8" s="87"/>
      <c r="F8" s="22" t="s">
        <v>33</v>
      </c>
      <c r="G8" s="87"/>
      <c r="H8" s="24">
        <f>+'Revenues, Expenditures, Changes'!H9</f>
        <v>44957</v>
      </c>
      <c r="I8" s="87"/>
      <c r="J8" s="22" t="s">
        <v>34</v>
      </c>
      <c r="K8" s="11"/>
    </row>
    <row r="9" spans="1:11" s="1" customFormat="1" x14ac:dyDescent="0.25">
      <c r="A9" s="4" t="s">
        <v>39</v>
      </c>
      <c r="B9" s="4"/>
      <c r="C9" s="4"/>
      <c r="D9" s="5"/>
      <c r="E9" s="4"/>
      <c r="F9" s="4"/>
      <c r="G9" s="4"/>
      <c r="H9" s="4"/>
      <c r="I9" s="4"/>
      <c r="J9" s="4"/>
      <c r="K9" s="11"/>
    </row>
    <row r="10" spans="1:11" s="1" customFormat="1" x14ac:dyDescent="0.25">
      <c r="A10" s="4" t="s">
        <v>77</v>
      </c>
      <c r="B10" s="25">
        <v>2447900</v>
      </c>
      <c r="C10" s="6"/>
      <c r="D10" s="7">
        <v>1049917.8700000001</v>
      </c>
      <c r="E10" s="4"/>
      <c r="F10" s="3">
        <f>+D10/B10</f>
        <v>0.42890553944197074</v>
      </c>
      <c r="G10" s="4"/>
      <c r="H10" s="5">
        <v>1092896.67</v>
      </c>
      <c r="I10" s="4"/>
      <c r="J10" s="3">
        <f>+D10/H10</f>
        <v>0.96067441581645607</v>
      </c>
      <c r="K10" s="11"/>
    </row>
    <row r="11" spans="1:11" s="1" customFormat="1" hidden="1" x14ac:dyDescent="0.25">
      <c r="A11" s="4" t="s">
        <v>74</v>
      </c>
      <c r="B11" s="52">
        <v>0</v>
      </c>
      <c r="C11" s="6"/>
      <c r="D11" s="5">
        <v>0</v>
      </c>
      <c r="E11" s="4"/>
      <c r="F11" s="3" t="e">
        <f t="shared" ref="F11" si="0">+D11/B11</f>
        <v>#DIV/0!</v>
      </c>
      <c r="G11" s="4"/>
      <c r="H11" s="5">
        <v>0</v>
      </c>
      <c r="I11" s="4"/>
      <c r="J11" s="3">
        <v>0</v>
      </c>
      <c r="K11" s="11"/>
    </row>
    <row r="12" spans="1:11" s="1" customFormat="1" ht="16.5" x14ac:dyDescent="0.35">
      <c r="A12" s="4" t="s">
        <v>78</v>
      </c>
      <c r="B12" s="55">
        <v>0</v>
      </c>
      <c r="C12" s="6"/>
      <c r="D12" s="33">
        <v>375.13</v>
      </c>
      <c r="E12" s="4"/>
      <c r="F12" s="3">
        <v>0</v>
      </c>
      <c r="G12" s="4"/>
      <c r="H12" s="8">
        <v>143.36000000000001</v>
      </c>
      <c r="I12" s="4"/>
      <c r="J12" s="3">
        <f>+D12/H12</f>
        <v>2.6166992187499996</v>
      </c>
      <c r="K12" s="11"/>
    </row>
    <row r="13" spans="1:11" s="1" customFormat="1" ht="16.5" x14ac:dyDescent="0.35">
      <c r="A13" s="56" t="s">
        <v>55</v>
      </c>
      <c r="B13" s="26">
        <f>SUM(B10:B12)</f>
        <v>2447900</v>
      </c>
      <c r="C13" s="6"/>
      <c r="D13" s="8">
        <f>SUM(D10:D12)</f>
        <v>1050293</v>
      </c>
      <c r="E13" s="4"/>
      <c r="F13" s="3">
        <f>+D13/B13</f>
        <v>0.42905878508108991</v>
      </c>
      <c r="G13" s="4"/>
      <c r="H13" s="8">
        <f>SUM(H10:H12)</f>
        <v>1093040.03</v>
      </c>
      <c r="I13" s="4"/>
      <c r="J13" s="3">
        <f>+D13/H13</f>
        <v>0.96089161528695333</v>
      </c>
      <c r="K13" s="11"/>
    </row>
    <row r="14" spans="1:11" s="1" customFormat="1" x14ac:dyDescent="0.25">
      <c r="A14" s="4"/>
      <c r="B14" s="6"/>
      <c r="C14" s="6"/>
      <c r="D14" s="5"/>
      <c r="E14" s="4"/>
      <c r="F14" s="3"/>
      <c r="G14" s="4"/>
      <c r="H14" s="5"/>
      <c r="I14" s="4"/>
      <c r="J14" s="3"/>
      <c r="K14" s="11"/>
    </row>
    <row r="15" spans="1:11" s="1" customFormat="1" x14ac:dyDescent="0.25">
      <c r="A15" s="4" t="s">
        <v>56</v>
      </c>
      <c r="B15" s="6"/>
      <c r="C15" s="6"/>
      <c r="D15" s="5"/>
      <c r="E15" s="4"/>
      <c r="F15" s="3"/>
      <c r="G15" s="4"/>
      <c r="H15" s="5"/>
      <c r="I15" s="4"/>
      <c r="J15" s="3"/>
      <c r="K15" s="11"/>
    </row>
    <row r="16" spans="1:11" s="1" customFormat="1" x14ac:dyDescent="0.25">
      <c r="A16" s="4" t="s">
        <v>79</v>
      </c>
      <c r="B16" s="52">
        <v>567554</v>
      </c>
      <c r="C16" s="6"/>
      <c r="D16" s="5">
        <v>229385.16</v>
      </c>
      <c r="E16" s="4"/>
      <c r="F16" s="3">
        <f t="shared" ref="F16:F30" si="1">+D16/B16</f>
        <v>0.40416446716964377</v>
      </c>
      <c r="G16" s="4"/>
      <c r="H16" s="95">
        <v>228042.19</v>
      </c>
      <c r="I16" s="4"/>
      <c r="J16" s="3">
        <f t="shared" ref="J16:J30" si="2">+D16/H16</f>
        <v>1.0058891295509835</v>
      </c>
      <c r="K16" s="11"/>
    </row>
    <row r="17" spans="1:11" s="1" customFormat="1" x14ac:dyDescent="0.25">
      <c r="A17" s="4" t="s">
        <v>80</v>
      </c>
      <c r="B17" s="52">
        <v>201629</v>
      </c>
      <c r="C17" s="6"/>
      <c r="D17" s="5">
        <v>75829.95</v>
      </c>
      <c r="E17" s="4"/>
      <c r="F17" s="3">
        <f t="shared" si="1"/>
        <v>0.3760865252518239</v>
      </c>
      <c r="G17" s="4"/>
      <c r="H17" s="95">
        <v>75286.03</v>
      </c>
      <c r="I17" s="4"/>
      <c r="J17" s="3">
        <f t="shared" si="2"/>
        <v>1.0072247135358312</v>
      </c>
      <c r="K17" s="11"/>
    </row>
    <row r="18" spans="1:11" s="1" customFormat="1" x14ac:dyDescent="0.25">
      <c r="A18" s="4" t="s">
        <v>81</v>
      </c>
      <c r="B18" s="52">
        <v>192919</v>
      </c>
      <c r="C18" s="6"/>
      <c r="D18" s="5">
        <v>81904.41</v>
      </c>
      <c r="E18" s="4"/>
      <c r="F18" s="3">
        <f t="shared" si="1"/>
        <v>0.4245533617735941</v>
      </c>
      <c r="G18" s="4"/>
      <c r="H18" s="95">
        <v>82334.399999999994</v>
      </c>
      <c r="I18" s="4"/>
      <c r="J18" s="3">
        <f t="shared" si="2"/>
        <v>0.9947775170524108</v>
      </c>
      <c r="K18" s="11"/>
    </row>
    <row r="19" spans="1:11" s="1" customFormat="1" x14ac:dyDescent="0.25">
      <c r="A19" s="4" t="s">
        <v>82</v>
      </c>
      <c r="B19" s="52">
        <v>139323</v>
      </c>
      <c r="C19" s="6"/>
      <c r="D19" s="5">
        <v>89932.32</v>
      </c>
      <c r="E19" s="4"/>
      <c r="F19" s="3">
        <f t="shared" si="1"/>
        <v>0.64549514437673616</v>
      </c>
      <c r="G19" s="4"/>
      <c r="H19" s="95">
        <v>81161.570000000007</v>
      </c>
      <c r="I19" s="4"/>
      <c r="J19" s="3">
        <f t="shared" si="2"/>
        <v>1.1080653072630311</v>
      </c>
      <c r="K19" s="11"/>
    </row>
    <row r="20" spans="1:11" s="1" customFormat="1" x14ac:dyDescent="0.25">
      <c r="A20" s="4" t="s">
        <v>83</v>
      </c>
      <c r="B20" s="52">
        <v>26850</v>
      </c>
      <c r="C20" s="6"/>
      <c r="D20" s="5">
        <v>14565.85</v>
      </c>
      <c r="E20" s="4"/>
      <c r="F20" s="3">
        <f t="shared" si="1"/>
        <v>0.54248975791433895</v>
      </c>
      <c r="G20" s="4"/>
      <c r="H20" s="95">
        <v>18437.13</v>
      </c>
      <c r="I20" s="4"/>
      <c r="J20" s="3">
        <f t="shared" si="2"/>
        <v>0.79002805751220495</v>
      </c>
      <c r="K20" s="11"/>
    </row>
    <row r="21" spans="1:11" s="1" customFormat="1" x14ac:dyDescent="0.25">
      <c r="A21" s="4" t="s">
        <v>88</v>
      </c>
      <c r="B21" s="52">
        <v>11815</v>
      </c>
      <c r="C21" s="6"/>
      <c r="D21" s="5">
        <v>4142.8</v>
      </c>
      <c r="E21" s="4"/>
      <c r="F21" s="3">
        <f t="shared" si="1"/>
        <v>0.35063901819720694</v>
      </c>
      <c r="G21" s="4"/>
      <c r="H21" s="95">
        <v>0</v>
      </c>
      <c r="I21" s="4"/>
      <c r="J21" s="3">
        <v>0</v>
      </c>
      <c r="K21" s="11"/>
    </row>
    <row r="22" spans="1:11" s="1" customFormat="1" x14ac:dyDescent="0.25">
      <c r="A22" s="4" t="s">
        <v>84</v>
      </c>
      <c r="B22" s="52">
        <v>14175</v>
      </c>
      <c r="C22" s="6"/>
      <c r="D22" s="5">
        <v>6546.23</v>
      </c>
      <c r="E22" s="4"/>
      <c r="F22" s="3">
        <f t="shared" si="1"/>
        <v>0.46181516754850083</v>
      </c>
      <c r="G22" s="4"/>
      <c r="H22" s="95">
        <v>7274.71</v>
      </c>
      <c r="I22" s="4"/>
      <c r="J22" s="3">
        <f t="shared" si="2"/>
        <v>0.89986130031300215</v>
      </c>
      <c r="K22" s="11"/>
    </row>
    <row r="23" spans="1:11" s="1" customFormat="1" x14ac:dyDescent="0.25">
      <c r="A23" s="4" t="s">
        <v>85</v>
      </c>
      <c r="B23" s="52">
        <v>4000</v>
      </c>
      <c r="C23" s="6"/>
      <c r="D23" s="5">
        <v>990.89</v>
      </c>
      <c r="E23" s="4"/>
      <c r="F23" s="3">
        <f t="shared" si="1"/>
        <v>0.24772249999999998</v>
      </c>
      <c r="G23" s="4"/>
      <c r="H23" s="95">
        <v>1596.97</v>
      </c>
      <c r="I23" s="4"/>
      <c r="J23" s="3">
        <f t="shared" si="2"/>
        <v>0.62048128643618849</v>
      </c>
      <c r="K23" s="11"/>
    </row>
    <row r="24" spans="1:11" s="1" customFormat="1" x14ac:dyDescent="0.25">
      <c r="A24" s="4" t="s">
        <v>86</v>
      </c>
      <c r="B24" s="52">
        <v>3000</v>
      </c>
      <c r="C24" s="6"/>
      <c r="D24" s="20">
        <v>1532.93</v>
      </c>
      <c r="E24" s="4"/>
      <c r="F24" s="3">
        <f t="shared" si="1"/>
        <v>0.51097666666666663</v>
      </c>
      <c r="G24" s="4"/>
      <c r="H24" s="95">
        <v>4283.9799999999996</v>
      </c>
      <c r="I24" s="4"/>
      <c r="J24" s="3">
        <f t="shared" si="2"/>
        <v>0.35782846792001838</v>
      </c>
      <c r="K24" s="11"/>
    </row>
    <row r="25" spans="1:11" s="1" customFormat="1" x14ac:dyDescent="0.25">
      <c r="A25" s="4" t="s">
        <v>87</v>
      </c>
      <c r="B25" s="52">
        <f>199300+100073</f>
        <v>299373</v>
      </c>
      <c r="C25" s="6"/>
      <c r="D25" s="5">
        <v>82712.41</v>
      </c>
      <c r="E25" s="4"/>
      <c r="F25" s="3">
        <f t="shared" si="1"/>
        <v>0.27628546996556136</v>
      </c>
      <c r="G25" s="4"/>
      <c r="H25" s="95">
        <v>82215.33</v>
      </c>
      <c r="I25" s="4"/>
      <c r="J25" s="3">
        <f t="shared" si="2"/>
        <v>1.006046074375667</v>
      </c>
      <c r="K25" s="11"/>
    </row>
    <row r="26" spans="1:11" s="1" customFormat="1" x14ac:dyDescent="0.25">
      <c r="A26" s="4" t="s">
        <v>63</v>
      </c>
      <c r="B26" s="52">
        <v>42000</v>
      </c>
      <c r="C26" s="6"/>
      <c r="D26" s="5">
        <v>23362.5</v>
      </c>
      <c r="E26" s="4"/>
      <c r="F26" s="3">
        <f t="shared" si="1"/>
        <v>0.55625000000000002</v>
      </c>
      <c r="G26" s="4"/>
      <c r="H26" s="95">
        <v>18844</v>
      </c>
      <c r="I26" s="4"/>
      <c r="J26" s="3">
        <f t="shared" si="2"/>
        <v>1.2397845468053492</v>
      </c>
      <c r="K26" s="11"/>
    </row>
    <row r="27" spans="1:11" s="1" customFormat="1" x14ac:dyDescent="0.25">
      <c r="A27" s="4" t="s">
        <v>64</v>
      </c>
      <c r="B27" s="52">
        <v>1514880</v>
      </c>
      <c r="C27" s="6"/>
      <c r="D27" s="5">
        <v>531655.86</v>
      </c>
      <c r="E27" s="4"/>
      <c r="F27" s="3">
        <f t="shared" si="1"/>
        <v>0.35095575887198988</v>
      </c>
      <c r="G27" s="4"/>
      <c r="H27" s="95">
        <v>527325.38</v>
      </c>
      <c r="I27" s="4"/>
      <c r="J27" s="3">
        <f t="shared" si="2"/>
        <v>1.0082121592554487</v>
      </c>
      <c r="K27" s="11"/>
    </row>
    <row r="28" spans="1:11" s="1" customFormat="1" ht="16.5" x14ac:dyDescent="0.35">
      <c r="A28" s="4" t="s">
        <v>89</v>
      </c>
      <c r="B28" s="53">
        <v>6603</v>
      </c>
      <c r="C28" s="6"/>
      <c r="D28" s="8">
        <v>7135.14</v>
      </c>
      <c r="E28" s="4"/>
      <c r="F28" s="3">
        <f t="shared" si="1"/>
        <v>1.0805906406179011</v>
      </c>
      <c r="G28" s="4"/>
      <c r="H28" s="96">
        <v>1359.57</v>
      </c>
      <c r="I28" s="4"/>
      <c r="J28" s="3">
        <f t="shared" si="2"/>
        <v>5.2480857918312411</v>
      </c>
      <c r="K28" s="11"/>
    </row>
    <row r="29" spans="1:11" s="1" customFormat="1" ht="2.25" customHeight="1" x14ac:dyDescent="0.25">
      <c r="A29" s="4" t="s">
        <v>284</v>
      </c>
      <c r="B29" s="27">
        <v>0</v>
      </c>
      <c r="C29" s="6"/>
      <c r="D29" s="33">
        <v>0</v>
      </c>
      <c r="E29" s="4"/>
      <c r="F29" s="3" t="e">
        <f t="shared" si="1"/>
        <v>#DIV/0!</v>
      </c>
      <c r="G29" s="4"/>
      <c r="H29" s="33">
        <v>0</v>
      </c>
      <c r="I29" s="4"/>
      <c r="J29" s="3" t="e">
        <f t="shared" si="2"/>
        <v>#DIV/0!</v>
      </c>
      <c r="K29" s="11"/>
    </row>
    <row r="30" spans="1:11" s="1" customFormat="1" ht="16.5" x14ac:dyDescent="0.35">
      <c r="A30" s="56" t="s">
        <v>55</v>
      </c>
      <c r="B30" s="26">
        <f>SUM(B16:B29)</f>
        <v>3024121</v>
      </c>
      <c r="C30" s="6"/>
      <c r="D30" s="8">
        <f>SUM(D16:D29)</f>
        <v>1149696.45</v>
      </c>
      <c r="E30" s="4"/>
      <c r="F30" s="3">
        <f t="shared" si="1"/>
        <v>0.38017541295470647</v>
      </c>
      <c r="G30" s="4"/>
      <c r="H30" s="8">
        <f>SUM(H16:H29)</f>
        <v>1128161.26</v>
      </c>
      <c r="I30" s="4"/>
      <c r="J30" s="3">
        <f t="shared" si="2"/>
        <v>1.019088751549579</v>
      </c>
      <c r="K30" s="11"/>
    </row>
    <row r="31" spans="1:11" s="1" customFormat="1" x14ac:dyDescent="0.25">
      <c r="A31" s="4"/>
      <c r="B31" s="6"/>
      <c r="C31" s="6"/>
      <c r="D31" s="5"/>
      <c r="E31" s="4"/>
      <c r="F31" s="3"/>
      <c r="G31" s="4"/>
      <c r="H31" s="5"/>
      <c r="I31" s="4"/>
      <c r="J31" s="3"/>
      <c r="K31" s="11"/>
    </row>
    <row r="32" spans="1:11" s="1" customFormat="1" hidden="1" x14ac:dyDescent="0.25">
      <c r="A32" s="4" t="s">
        <v>65</v>
      </c>
      <c r="B32" s="6"/>
      <c r="C32" s="6"/>
      <c r="D32" s="5"/>
      <c r="E32" s="4"/>
      <c r="F32" s="3"/>
      <c r="G32" s="4"/>
      <c r="H32" s="5"/>
      <c r="I32" s="4"/>
      <c r="J32" s="3"/>
      <c r="K32" s="11"/>
    </row>
    <row r="33" spans="1:11" s="1" customFormat="1" ht="16.5" hidden="1" x14ac:dyDescent="0.35">
      <c r="A33" s="4" t="s">
        <v>66</v>
      </c>
      <c r="B33" s="26">
        <v>0</v>
      </c>
      <c r="C33" s="6"/>
      <c r="D33" s="8">
        <v>0</v>
      </c>
      <c r="E33" s="4"/>
      <c r="F33" s="3">
        <v>0</v>
      </c>
      <c r="G33" s="4"/>
      <c r="H33" s="8">
        <v>0</v>
      </c>
      <c r="I33" s="4"/>
      <c r="J33" s="3">
        <v>0</v>
      </c>
      <c r="K33" s="11"/>
    </row>
    <row r="34" spans="1:11" s="1" customFormat="1" hidden="1" x14ac:dyDescent="0.25">
      <c r="A34" s="4" t="s">
        <v>67</v>
      </c>
      <c r="B34" s="27">
        <v>0</v>
      </c>
      <c r="C34" s="6"/>
      <c r="D34" s="33">
        <v>0</v>
      </c>
      <c r="E34" s="4"/>
      <c r="F34" s="3" t="e">
        <f t="shared" ref="F34" si="3">+D34/B34</f>
        <v>#DIV/0!</v>
      </c>
      <c r="G34" s="4"/>
      <c r="H34" s="33">
        <v>0</v>
      </c>
      <c r="I34" s="4"/>
      <c r="J34" s="3" t="e">
        <f t="shared" ref="J34" si="4">+D34/H34</f>
        <v>#DIV/0!</v>
      </c>
      <c r="K34" s="11"/>
    </row>
    <row r="35" spans="1:11" s="1" customFormat="1" ht="16.5" hidden="1" x14ac:dyDescent="0.35">
      <c r="A35" s="56" t="s">
        <v>55</v>
      </c>
      <c r="B35" s="26">
        <f>SUM(B33:B34)</f>
        <v>0</v>
      </c>
      <c r="C35" s="6"/>
      <c r="D35" s="8">
        <f>SUM(D33:D34)</f>
        <v>0</v>
      </c>
      <c r="E35" s="4"/>
      <c r="F35" s="3">
        <v>0</v>
      </c>
      <c r="G35" s="26">
        <f>SUM(G33:G34)</f>
        <v>0</v>
      </c>
      <c r="H35" s="8">
        <f>SUM(H33:H34)</f>
        <v>0</v>
      </c>
      <c r="I35" s="4"/>
      <c r="J35" s="3">
        <v>0</v>
      </c>
      <c r="K35" s="11"/>
    </row>
    <row r="36" spans="1:11" s="2" customFormat="1" hidden="1" x14ac:dyDescent="0.25">
      <c r="A36" s="4"/>
      <c r="B36" s="6"/>
      <c r="C36" s="6"/>
      <c r="D36" s="5"/>
      <c r="E36" s="4"/>
      <c r="F36" s="3"/>
      <c r="G36" s="4"/>
      <c r="H36" s="5"/>
      <c r="I36" s="4"/>
      <c r="J36" s="3"/>
      <c r="K36" s="11"/>
    </row>
    <row r="37" spans="1:11" s="2" customFormat="1" ht="16.5" x14ac:dyDescent="0.35">
      <c r="A37" s="4" t="s">
        <v>396</v>
      </c>
      <c r="B37" s="34">
        <f>+B13-B30+B35</f>
        <v>-576221</v>
      </c>
      <c r="C37" s="6"/>
      <c r="D37" s="9">
        <f>+D13-D30+D35</f>
        <v>-99403.449999999953</v>
      </c>
      <c r="E37" s="4"/>
      <c r="F37" s="4"/>
      <c r="G37" s="4"/>
      <c r="H37" s="9">
        <f>+H13-H30+H35</f>
        <v>-35121.229999999981</v>
      </c>
      <c r="I37" s="4"/>
      <c r="J37" s="4"/>
      <c r="K37" s="11"/>
    </row>
    <row r="38" spans="1:11" s="2" customFormat="1" x14ac:dyDescent="0.25">
      <c r="A38" s="4"/>
      <c r="B38" s="6"/>
      <c r="C38" s="6"/>
      <c r="D38" s="6"/>
      <c r="E38" s="4"/>
      <c r="F38" s="4"/>
      <c r="G38" s="4"/>
      <c r="H38" s="6"/>
      <c r="I38" s="4"/>
      <c r="J38" s="4"/>
      <c r="K38" s="11"/>
    </row>
    <row r="39" spans="1:11" s="2" customFormat="1" x14ac:dyDescent="0.25">
      <c r="A39" s="4"/>
      <c r="B39" s="6"/>
      <c r="C39" s="6"/>
      <c r="D39" s="6"/>
      <c r="E39" s="4"/>
      <c r="F39" s="4"/>
      <c r="G39" s="4"/>
      <c r="H39" s="6"/>
      <c r="I39" s="4"/>
      <c r="J39" s="4"/>
      <c r="K39" s="11"/>
    </row>
    <row r="40" spans="1:11" s="2" customFormat="1" x14ac:dyDescent="0.25">
      <c r="A40" s="4"/>
      <c r="B40" s="6"/>
      <c r="C40" s="6"/>
      <c r="D40" s="6"/>
      <c r="E40" s="4"/>
      <c r="F40" s="4"/>
      <c r="G40" s="4"/>
      <c r="H40" s="6"/>
      <c r="I40" s="4"/>
      <c r="J40" s="4"/>
      <c r="K40" s="11"/>
    </row>
    <row r="41" spans="1:11" s="2" customFormat="1" x14ac:dyDescent="0.25">
      <c r="A41" s="4"/>
      <c r="B41" s="6"/>
      <c r="C41" s="6"/>
      <c r="D41" s="6"/>
      <c r="E41" s="4"/>
      <c r="F41" s="4"/>
      <c r="G41" s="4"/>
      <c r="H41" s="6"/>
      <c r="I41" s="4"/>
      <c r="J41" s="4"/>
      <c r="K41" s="11"/>
    </row>
    <row r="42" spans="1:11" s="2" customFormat="1" x14ac:dyDescent="0.25">
      <c r="A42" s="4"/>
      <c r="B42" s="6"/>
      <c r="C42" s="6"/>
      <c r="D42" s="6"/>
      <c r="E42" s="4"/>
      <c r="F42" s="4"/>
      <c r="G42" s="4"/>
      <c r="H42" s="6"/>
      <c r="I42" s="4"/>
      <c r="J42" s="4"/>
      <c r="K42" s="11"/>
    </row>
    <row r="43" spans="1:11" s="2" customFormat="1" x14ac:dyDescent="0.25">
      <c r="A43" s="4"/>
      <c r="B43" s="6"/>
      <c r="C43" s="6"/>
      <c r="D43" s="6"/>
      <c r="E43" s="4"/>
      <c r="F43" s="4"/>
      <c r="G43" s="4"/>
      <c r="H43" s="6"/>
      <c r="I43" s="4"/>
      <c r="J43" s="4"/>
      <c r="K43" s="11"/>
    </row>
    <row r="44" spans="1:11" s="2" customFormat="1" x14ac:dyDescent="0.25">
      <c r="A44" s="4"/>
      <c r="B44" s="6"/>
      <c r="C44" s="6"/>
      <c r="D44" s="6"/>
      <c r="E44" s="4"/>
      <c r="F44" s="4"/>
      <c r="G44" s="4"/>
      <c r="H44" s="6"/>
      <c r="I44" s="4"/>
      <c r="J44" s="4"/>
      <c r="K44" s="11"/>
    </row>
    <row r="45" spans="1:11" s="2" customFormat="1" x14ac:dyDescent="0.25">
      <c r="A45" s="4"/>
      <c r="B45" s="6"/>
      <c r="C45" s="6"/>
      <c r="D45" s="6"/>
      <c r="E45" s="4"/>
      <c r="F45" s="4"/>
      <c r="G45" s="4"/>
      <c r="H45" s="6"/>
      <c r="I45" s="4"/>
      <c r="J45" s="4"/>
      <c r="K45" s="11"/>
    </row>
    <row r="46" spans="1:11" s="2" customFormat="1" x14ac:dyDescent="0.25">
      <c r="A46" s="4"/>
      <c r="B46" s="6"/>
      <c r="C46" s="6"/>
      <c r="D46" s="6"/>
      <c r="E46" s="4"/>
      <c r="F46" s="4"/>
      <c r="G46" s="4"/>
      <c r="H46" s="6"/>
      <c r="I46" s="4"/>
      <c r="J46" s="4"/>
      <c r="K46" s="11"/>
    </row>
    <row r="47" spans="1:11" s="2" customFormat="1" x14ac:dyDescent="0.25">
      <c r="A47" s="4"/>
      <c r="B47" s="6"/>
      <c r="C47" s="6"/>
      <c r="D47" s="6"/>
      <c r="E47" s="4"/>
      <c r="F47" s="4"/>
      <c r="G47" s="4"/>
      <c r="H47" s="6"/>
      <c r="I47" s="4"/>
      <c r="J47" s="4"/>
      <c r="K47" s="11"/>
    </row>
    <row r="48" spans="1:11" s="2" customFormat="1" x14ac:dyDescent="0.25">
      <c r="A48" s="4"/>
      <c r="B48" s="6"/>
      <c r="C48" s="6"/>
      <c r="D48" s="6"/>
      <c r="E48" s="4"/>
      <c r="F48" s="4"/>
      <c r="G48" s="4"/>
      <c r="H48" s="6"/>
      <c r="I48" s="4"/>
      <c r="J48" s="4"/>
      <c r="K48" s="11"/>
    </row>
    <row r="49" spans="1:11" s="2" customFormat="1" x14ac:dyDescent="0.25">
      <c r="A49" s="4"/>
      <c r="B49" s="6"/>
      <c r="C49" s="6"/>
      <c r="D49" s="6"/>
      <c r="E49" s="4"/>
      <c r="F49" s="4"/>
      <c r="G49" s="4"/>
      <c r="H49" s="6"/>
      <c r="I49" s="4"/>
      <c r="J49" s="4"/>
      <c r="K49" s="11"/>
    </row>
    <row r="50" spans="1:11" s="2" customFormat="1" x14ac:dyDescent="0.25">
      <c r="A50" s="4"/>
      <c r="B50" s="6"/>
      <c r="C50" s="6"/>
      <c r="D50" s="6"/>
      <c r="E50" s="4"/>
      <c r="F50" s="4"/>
      <c r="G50" s="4"/>
      <c r="H50" s="6"/>
      <c r="I50" s="4"/>
      <c r="J50" s="4"/>
      <c r="K50" s="11"/>
    </row>
    <row r="51" spans="1:11" s="2" customFormat="1" x14ac:dyDescent="0.25">
      <c r="A51" s="4"/>
      <c r="B51" s="6"/>
      <c r="C51" s="6"/>
      <c r="D51" s="6"/>
      <c r="E51" s="4"/>
      <c r="F51" s="4"/>
      <c r="G51" s="4"/>
      <c r="H51" s="4"/>
      <c r="I51" s="4"/>
      <c r="J51" s="4"/>
      <c r="K51" s="11"/>
    </row>
    <row r="52" spans="1:11" s="2" customFormat="1" x14ac:dyDescent="0.25">
      <c r="A52" s="4"/>
      <c r="B52" s="6"/>
      <c r="C52" s="6"/>
      <c r="D52" s="6"/>
      <c r="E52" s="4"/>
      <c r="F52" s="4"/>
      <c r="G52" s="4"/>
      <c r="H52" s="4"/>
      <c r="I52" s="4"/>
      <c r="J52" s="4"/>
      <c r="K52" s="11"/>
    </row>
    <row r="53" spans="1:11" s="2" customFormat="1" x14ac:dyDescent="0.25">
      <c r="A53" s="4"/>
      <c r="B53" s="6"/>
      <c r="C53" s="6"/>
      <c r="D53" s="6"/>
      <c r="E53" s="4"/>
      <c r="F53" s="4"/>
      <c r="G53" s="4"/>
      <c r="H53" s="4"/>
      <c r="I53" s="4"/>
      <c r="J53" s="4"/>
      <c r="K53" s="11"/>
    </row>
    <row r="54" spans="1:11" s="2" customFormat="1" x14ac:dyDescent="0.25">
      <c r="A54" s="4"/>
      <c r="B54" s="6"/>
      <c r="C54" s="6"/>
      <c r="D54" s="6"/>
      <c r="E54" s="4"/>
      <c r="F54" s="4"/>
      <c r="G54" s="4"/>
      <c r="H54" s="4"/>
      <c r="I54" s="4"/>
      <c r="J54" s="4"/>
      <c r="K54" s="11"/>
    </row>
  </sheetData>
  <mergeCells count="3">
    <mergeCell ref="A1:J1"/>
    <mergeCell ref="A2:J2"/>
    <mergeCell ref="A3:J3"/>
  </mergeCells>
  <pageMargins left="0.5" right="0.5" top="0.5" bottom="0.5" header="0.3" footer="0.3"/>
  <pageSetup firstPageNumber="15" orientation="portrait" useFirstPageNumber="1" r:id="rId1"/>
  <headerFooter>
    <oddFooter>&amp;CPage &amp;P of 21</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6</vt:i4>
      </vt:variant>
    </vt:vector>
  </HeadingPairs>
  <TitlesOfParts>
    <vt:vector size="18" baseType="lpstr">
      <vt:lpstr>Statement of Net Position</vt:lpstr>
      <vt:lpstr>Annotations BS</vt:lpstr>
      <vt:lpstr>Revenues, Expenditures, Changes</vt:lpstr>
      <vt:lpstr>Annotations</vt:lpstr>
      <vt:lpstr>Rev, Exp, Cha Unrestricted</vt:lpstr>
      <vt:lpstr>Rev, Exp, Cha Federal Restrict</vt:lpstr>
      <vt:lpstr>Rev, Exp, Cha State Restr </vt:lpstr>
      <vt:lpstr>Rev, Exp, Cha Local Restr </vt:lpstr>
      <vt:lpstr>Rev, Exp, Cha Auxiliary</vt:lpstr>
      <vt:lpstr>Rev, Exp, Cha Debt Service</vt:lpstr>
      <vt:lpstr>Budget Adj - Unrestricted</vt:lpstr>
      <vt:lpstr>Budget Adj - Auxiliary</vt:lpstr>
      <vt:lpstr>'Annotations BS'!Print_Area</vt:lpstr>
      <vt:lpstr>'Statement of Net Position'!Print_Area</vt:lpstr>
      <vt:lpstr>Annotations!Print_Titles</vt:lpstr>
      <vt:lpstr>'Annotations BS'!Print_Titles</vt:lpstr>
      <vt:lpstr>'Revenues, Expenditures, Changes'!Print_Titles</vt:lpstr>
      <vt:lpstr>'Statement of Net Position'!Print_Titles</vt:lpstr>
    </vt:vector>
  </TitlesOfParts>
  <Company>The Victoria College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Tracey Bergstrom</dc:creator>
  <cp:lastModifiedBy>MACE, Brittany</cp:lastModifiedBy>
  <cp:lastPrinted>2024-02-21T17:28:06Z</cp:lastPrinted>
  <dcterms:created xsi:type="dcterms:W3CDTF">2009-11-06T16:21:47Z</dcterms:created>
  <dcterms:modified xsi:type="dcterms:W3CDTF">2024-02-21T17:28:15Z</dcterms:modified>
</cp:coreProperties>
</file>