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Home\tBergstrom\Financial Statements\FY 2022\"/>
    </mc:Choice>
  </mc:AlternateContent>
  <bookViews>
    <workbookView xWindow="0" yWindow="0" windowWidth="15135" windowHeight="7605" firstSheet="7" activeTab="1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18" r:id="rId11"/>
    <sheet name="Budget Adj - Auxiliary" sheetId="17" r:id="rId12"/>
  </sheets>
  <definedNames>
    <definedName name="_xlnm.Print_Area" localSheetId="1">'Annotations BS'!$A$1:$H$27</definedName>
    <definedName name="_xlnm.Print_Area" localSheetId="0">'Statement of Net Position'!$A$1:$E$74</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62913"/>
</workbook>
</file>

<file path=xl/calcChain.xml><?xml version="1.0" encoding="utf-8"?>
<calcChain xmlns="http://schemas.openxmlformats.org/spreadsheetml/2006/main">
  <c r="D78" i="1" l="1"/>
  <c r="B38" i="17" l="1"/>
  <c r="D8" i="1" l="1"/>
  <c r="F48" i="18" l="1"/>
  <c r="H34" i="8" l="1"/>
  <c r="D34" i="8"/>
  <c r="D45" i="8"/>
  <c r="H16" i="10" l="1"/>
  <c r="B13" i="2" l="1"/>
  <c r="B14" i="2"/>
  <c r="D57" i="1" l="1"/>
  <c r="F53" i="18" l="1"/>
  <c r="D53" i="18"/>
  <c r="B53" i="18"/>
  <c r="H52" i="18"/>
  <c r="H51" i="18"/>
  <c r="D48" i="18"/>
  <c r="D55" i="18" s="1"/>
  <c r="B48" i="18"/>
  <c r="H47" i="18"/>
  <c r="H46" i="18"/>
  <c r="H45" i="18"/>
  <c r="H44" i="18"/>
  <c r="H43" i="18"/>
  <c r="H42" i="18"/>
  <c r="H41" i="18"/>
  <c r="H40" i="18"/>
  <c r="H39" i="18"/>
  <c r="F36" i="18"/>
  <c r="D36" i="18"/>
  <c r="B36" i="18"/>
  <c r="B55" i="18" s="1"/>
  <c r="H35" i="18"/>
  <c r="H34" i="18"/>
  <c r="H33" i="18"/>
  <c r="H31" i="18"/>
  <c r="H30" i="18"/>
  <c r="H28" i="18"/>
  <c r="H27" i="18"/>
  <c r="H26" i="18"/>
  <c r="H25" i="18"/>
  <c r="H22" i="18"/>
  <c r="H20" i="18"/>
  <c r="H19" i="18"/>
  <c r="H18" i="18"/>
  <c r="H15" i="18"/>
  <c r="H13" i="18"/>
  <c r="H12" i="18"/>
  <c r="H10" i="18"/>
  <c r="H48" i="18" l="1"/>
  <c r="F55" i="18"/>
  <c r="H36" i="18"/>
  <c r="H53" i="18"/>
  <c r="H55" i="18" l="1"/>
  <c r="B19" i="10"/>
  <c r="D41" i="2" l="1"/>
  <c r="F12" i="10" l="1"/>
  <c r="F41" i="9"/>
  <c r="F35" i="9" l="1"/>
  <c r="F41" i="7"/>
  <c r="B30" i="6" l="1"/>
  <c r="B19" i="6"/>
  <c r="B18" i="6"/>
  <c r="J43" i="7" l="1"/>
  <c r="J26" i="11" l="1"/>
  <c r="J28" i="8"/>
  <c r="J41" i="7"/>
  <c r="H13" i="2" l="1"/>
  <c r="H14" i="2"/>
  <c r="H16" i="2"/>
  <c r="J28" i="10" l="1"/>
  <c r="J39" i="8"/>
  <c r="F29" i="2" l="1"/>
  <c r="F38" i="1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3" i="10"/>
  <c r="J22" i="10"/>
  <c r="J20" i="10"/>
  <c r="J19" i="10"/>
  <c r="J18" i="10"/>
  <c r="J17" i="10"/>
  <c r="J16" i="10"/>
  <c r="J12" i="10"/>
  <c r="J52" i="8"/>
  <c r="J45" i="8"/>
  <c r="J43" i="8"/>
  <c r="J34" i="8"/>
  <c r="J48" i="7"/>
  <c r="J47" i="7"/>
  <c r="J46" i="7"/>
  <c r="J45" i="7"/>
  <c r="J44" i="7"/>
  <c r="J42" i="7"/>
  <c r="J40" i="7"/>
  <c r="J39" i="7"/>
  <c r="J33" i="7"/>
  <c r="J54" i="6"/>
  <c r="J48" i="6"/>
  <c r="J47" i="6"/>
  <c r="J46" i="6"/>
  <c r="J45" i="6"/>
  <c r="J44" i="6"/>
  <c r="J43" i="6"/>
  <c r="J42" i="6"/>
  <c r="J41" i="6"/>
  <c r="J40" i="6"/>
  <c r="J39" i="6"/>
  <c r="J35" i="6"/>
  <c r="J30" i="6"/>
  <c r="J29" i="6"/>
  <c r="J28" i="6"/>
  <c r="J27" i="6"/>
  <c r="J26" i="6"/>
  <c r="J25" i="6"/>
  <c r="J22" i="6"/>
  <c r="J19" i="6"/>
  <c r="J18" i="6"/>
  <c r="J15" i="6"/>
  <c r="J13" i="6"/>
  <c r="J12" i="6"/>
  <c r="J10" i="6"/>
  <c r="J29" i="2"/>
  <c r="B51" i="2" l="1"/>
  <c r="F49" i="6" l="1"/>
  <c r="F48" i="6"/>
  <c r="F47"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28" i="17" l="1"/>
  <c r="B49" i="2" l="1"/>
  <c r="B47" i="2"/>
  <c r="B46" i="2"/>
  <c r="B45" i="2"/>
  <c r="B44" i="2"/>
  <c r="B43" i="2"/>
  <c r="B42" i="2"/>
  <c r="B41" i="2"/>
  <c r="F33" i="17" l="1"/>
  <c r="D33" i="17"/>
  <c r="B33" i="17"/>
  <c r="H32" i="17"/>
  <c r="H31" i="17"/>
  <c r="H33" i="17" l="1"/>
  <c r="D63" i="1" l="1"/>
  <c r="B63" i="1"/>
  <c r="D26" i="1"/>
  <c r="B26" i="1"/>
  <c r="H36" i="6" l="1"/>
  <c r="H50" i="6"/>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9" i="2" l="1"/>
  <c r="F46" i="2"/>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16" i="1"/>
  <c r="B16" i="1"/>
  <c r="B22" i="1"/>
  <c r="D52" i="1"/>
  <c r="B52" i="1"/>
  <c r="B57" i="1" s="1"/>
  <c r="B28" i="1" l="1"/>
  <c r="D28" i="1"/>
  <c r="D77" i="1" s="1"/>
  <c r="F28" i="17"/>
  <c r="F12" i="17"/>
  <c r="F35" i="17" l="1"/>
  <c r="F38" i="17" s="1"/>
  <c r="J8" i="2"/>
  <c r="H49" i="7" l="1"/>
  <c r="H27" i="17" l="1"/>
  <c r="H26" i="17"/>
  <c r="H25" i="17"/>
  <c r="H24" i="17"/>
  <c r="H22" i="17"/>
  <c r="H21" i="17"/>
  <c r="H20" i="17"/>
  <c r="H19" i="17"/>
  <c r="H18" i="17"/>
  <c r="H17" i="17"/>
  <c r="H16" i="17"/>
  <c r="H15" i="17"/>
  <c r="D28" i="17"/>
  <c r="H11" i="17"/>
  <c r="D12" i="17"/>
  <c r="B12" i="17"/>
  <c r="H23" i="17"/>
  <c r="H28" i="17" l="1"/>
  <c r="B35" i="17"/>
  <c r="D35" i="17"/>
  <c r="D38" i="17" s="1"/>
  <c r="H10" i="17"/>
  <c r="H12" i="17" s="1"/>
  <c r="H35" i="17" l="1"/>
  <c r="H38" i="17" s="1"/>
  <c r="H56" i="2"/>
  <c r="J56" i="2" s="1"/>
  <c r="H11" i="2" l="1"/>
  <c r="J13" i="2"/>
  <c r="J14" i="2"/>
  <c r="D41" i="1" l="1"/>
  <c r="D59" i="1" s="1"/>
  <c r="B41" i="1"/>
  <c r="B59" i="1" s="1"/>
  <c r="D65" i="1" l="1"/>
  <c r="B65" i="1"/>
  <c r="B77" i="1" s="1"/>
  <c r="A3" i="13"/>
  <c r="A3" i="2"/>
  <c r="A3" i="12"/>
  <c r="A3" i="17" l="1"/>
  <c r="A3" i="18"/>
  <c r="J16" i="2"/>
  <c r="H51" i="2" l="1"/>
  <c r="D51" i="2"/>
  <c r="D50" i="6"/>
  <c r="J50" i="6" s="1"/>
  <c r="B50" i="6"/>
  <c r="D55" i="6"/>
  <c r="J55" i="6" s="1"/>
  <c r="F55" i="6" l="1"/>
  <c r="F50" i="6"/>
  <c r="B55" i="6"/>
  <c r="F39" i="11" l="1"/>
  <c r="H40" i="11"/>
  <c r="D40" i="11"/>
  <c r="H29" i="2"/>
  <c r="D29" i="2"/>
  <c r="J25" i="11"/>
  <c r="F25" i="11"/>
  <c r="D50" i="2" l="1"/>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J21" i="2" s="1"/>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H8" i="11"/>
  <c r="J7" i="11"/>
  <c r="J7" i="10"/>
  <c r="J7" i="9"/>
  <c r="J7" i="8"/>
  <c r="J7" i="7"/>
  <c r="J7" i="6"/>
  <c r="D49" i="7"/>
  <c r="J49" i="7" s="1"/>
  <c r="A3" i="11" l="1"/>
  <c r="H8" i="10"/>
  <c r="A3" i="10"/>
  <c r="H8" i="9"/>
  <c r="A3" i="9"/>
  <c r="H8" i="8"/>
  <c r="A3" i="8"/>
  <c r="H8" i="7"/>
  <c r="H8" i="6"/>
  <c r="A3" i="7"/>
  <c r="A3" i="6"/>
  <c r="B55" i="2" l="1"/>
  <c r="F55" i="2" s="1"/>
  <c r="B56" i="2"/>
  <c r="F56" i="2" s="1"/>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2" i="2"/>
  <c r="B56" i="9"/>
  <c r="D47" i="11"/>
  <c r="H56" i="8"/>
  <c r="B56" i="7"/>
  <c r="H31" i="2"/>
  <c r="H47" i="11"/>
  <c r="H56" i="7"/>
  <c r="F49" i="7"/>
  <c r="B47" i="11"/>
  <c r="F36" i="7"/>
  <c r="D57" i="6"/>
  <c r="F31" i="2" l="1"/>
  <c r="J31" i="2"/>
  <c r="D38" i="2"/>
  <c r="D52" i="2"/>
  <c r="F52" i="2" s="1"/>
  <c r="H38" i="2"/>
  <c r="B59" i="2"/>
  <c r="D59" i="2" l="1"/>
  <c r="B72" i="1" s="1"/>
  <c r="F38" i="2"/>
  <c r="J38" i="2"/>
  <c r="J52" i="2"/>
  <c r="H59" i="2"/>
  <c r="D72" i="1" s="1"/>
  <c r="D74" i="1" l="1"/>
  <c r="D79" i="1" s="1"/>
  <c r="B74" i="1"/>
  <c r="B78" i="1" s="1"/>
  <c r="B79" i="1" s="1"/>
</calcChain>
</file>

<file path=xl/sharedStrings.xml><?xml version="1.0" encoding="utf-8"?>
<sst xmlns="http://schemas.openxmlformats.org/spreadsheetml/2006/main" count="879" uniqueCount="401">
  <si>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</si>
  <si>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</si>
  <si>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</si>
  <si>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</si>
  <si>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</si>
  <si>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</si>
  <si>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</si>
  <si>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</si>
  <si>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</si>
  <si>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</si>
  <si>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</si>
  <si>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</si>
  <si>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</si>
  <si>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</si>
  <si>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</si>
  <si>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</si>
  <si>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</si>
  <si>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</si>
  <si>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</si>
  <si>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</si>
  <si>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</si>
  <si>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</si>
  <si>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</si>
  <si>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</si>
  <si>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</si>
  <si>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</si>
  <si>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</si>
  <si>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</si>
  <si>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</si>
  <si>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</si>
  <si>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</si>
  <si>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</si>
  <si>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</si>
  <si>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</si>
  <si>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</si>
  <si>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</si>
  <si>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</si>
  <si>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</si>
  <si>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</si>
  <si>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</si>
  <si>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</si>
  <si>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</si>
  <si>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</si>
  <si>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</si>
  <si>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</si>
  <si>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</si>
  <si>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</si>
  <si>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</si>
  <si>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</si>
  <si>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</si>
  <si>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</si>
  <si>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</si>
  <si>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</si>
  <si>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</si>
  <si>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</si>
  <si>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</si>
  <si>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</si>
  <si>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</si>
  <si>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</si>
  <si>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</si>
  <si>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</si>
  <si>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</si>
  <si>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</si>
  <si>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</si>
  <si>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</si>
  <si>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</si>
  <si>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</si>
  <si>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</si>
  <si>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</si>
  <si>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</si>
  <si>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</si>
  <si>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</si>
  <si>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</si>
  <si>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</si>
  <si>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</si>
  <si>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</si>
  <si>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</si>
  <si>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</si>
  <si>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</si>
  <si>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</si>
  <si>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</si>
  <si>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</si>
  <si>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</si>
  <si>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</si>
  <si>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</si>
  <si>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</si>
  <si>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</si>
  <si>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</si>
  <si>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</si>
  <si>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</si>
  <si>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</si>
  <si>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</si>
  <si>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</si>
  <si>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</si>
  <si>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</si>
  <si>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</si>
  <si>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</si>
  <si>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</si>
  <si>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</si>
  <si>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</si>
  <si>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</si>
  <si>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</si>
  <si>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</si>
  <si>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</si>
  <si>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</si>
  <si>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</si>
  <si>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</si>
  <si>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</si>
  <si>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</si>
  <si>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</si>
  <si>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</si>
  <si>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</si>
  <si>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</si>
  <si>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</si>
  <si>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</si>
  <si>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</si>
  <si>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</si>
  <si>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</si>
  <si>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</si>
  <si>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</si>
  <si>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</si>
  <si>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</si>
  <si>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</si>
  <si>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</si>
  <si>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</si>
  <si>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</si>
  <si>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</si>
  <si>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</si>
  <si>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</si>
  <si>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</si>
  <si>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</si>
  <si>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</si>
  <si>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</si>
  <si>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</si>
  <si>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</si>
  <si>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</si>
  <si>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</si>
  <si>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</si>
  <si>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</si>
  <si>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</si>
  <si>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</si>
  <si>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</si>
  <si>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</si>
  <si>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</si>
  <si>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</si>
  <si>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</si>
  <si>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</si>
  <si>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</si>
  <si>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</si>
  <si>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</si>
  <si>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</si>
  <si>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</si>
  <si>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</si>
  <si>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</si>
  <si>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</si>
  <si>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</si>
  <si>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</si>
  <si>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</si>
  <si>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</si>
  <si>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</si>
  <si>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</si>
  <si>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</si>
  <si>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</si>
  <si>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</si>
  <si>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</si>
  <si>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</si>
  <si>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</si>
  <si>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</si>
  <si>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</si>
  <si>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</si>
  <si>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</si>
  <si>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</si>
  <si>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</si>
  <si>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</si>
  <si>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</si>
  <si>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</si>
  <si>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</si>
  <si>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</si>
  <si>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</si>
  <si>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</si>
  <si>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</si>
  <si>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</si>
  <si>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</si>
  <si>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</si>
  <si>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</si>
  <si>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</si>
  <si>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</si>
  <si>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</si>
  <si>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</si>
  <si>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</si>
  <si>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</si>
  <si>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</si>
  <si>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</si>
  <si>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</si>
  <si>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</si>
  <si>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</si>
  <si>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</si>
  <si>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</si>
  <si>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</si>
  <si>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</si>
  <si>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</si>
  <si>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</si>
  <si>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</si>
  <si>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</si>
  <si>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</si>
  <si>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</si>
  <si>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</si>
  <si>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</si>
  <si>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</si>
  <si>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</si>
  <si>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</si>
  <si>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</si>
  <si>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</si>
  <si>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</si>
  <si>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</si>
  <si>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</si>
  <si>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</si>
  <si>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</si>
  <si>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</si>
  <si>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</si>
  <si>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</si>
  <si>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</si>
  <si>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</si>
  <si>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</si>
  <si>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</si>
  <si>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</si>
  <si>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</si>
  <si>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</si>
  <si>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</si>
  <si>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</si>
  <si>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</si>
  <si>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</si>
  <si>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</si>
  <si>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</si>
  <si>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</si>
  <si>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</si>
  <si>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</si>
  <si>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</si>
  <si>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</si>
  <si>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</si>
  <si>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</si>
  <si>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</si>
  <si>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</si>
  <si>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</si>
  <si>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</si>
  <si>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</si>
  <si>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</si>
  <si>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</si>
  <si>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</si>
  <si>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</si>
  <si>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</si>
  <si>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</si>
  <si>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</si>
  <si>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</si>
  <si>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</si>
  <si>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</si>
  <si>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</si>
  <si>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</si>
  <si>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</si>
  <si>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</si>
  <si>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</si>
  <si>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</si>
  <si>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</si>
  <si>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</si>
  <si>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</si>
  <si>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</si>
  <si>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</si>
  <si>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</si>
  <si>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</si>
  <si>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</si>
  <si>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</si>
  <si>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</si>
  <si>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bonds payable</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</si>
  <si>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</si>
  <si>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</si>
  <si>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</si>
  <si>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</si>
  <si>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</si>
  <si>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</si>
  <si>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</si>
  <si>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</si>
  <si>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</si>
  <si>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</si>
  <si>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</si>
  <si>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</si>
  <si>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</si>
  <si>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</si>
  <si>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</si>
  <si>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</si>
  <si>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</si>
  <si>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</si>
  <si>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</si>
  <si>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</si>
  <si>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</si>
  <si>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</si>
  <si>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</si>
  <si>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</si>
  <si>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</si>
  <si>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</si>
  <si>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</si>
  <si>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</si>
  <si>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</si>
  <si>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</si>
  <si>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</si>
  <si>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</si>
  <si>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</si>
  <si>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</si>
  <si>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</si>
  <si>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</si>
  <si>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</si>
  <si>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</si>
  <si>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</si>
  <si>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</si>
  <si>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</si>
  <si>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</si>
  <si>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</si>
  <si>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</si>
  <si>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</si>
  <si>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</si>
  <si>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</si>
  <si>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</si>
  <si>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</si>
  <si>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</si>
  <si>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</si>
  <si>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</si>
  <si>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</si>
  <si>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</si>
  <si>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</si>
  <si>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</si>
  <si>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</si>
  <si>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</si>
  <si>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</si>
  <si>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</si>
  <si>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</si>
  <si>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</si>
  <si>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</si>
  <si>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</si>
  <si>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</si>
  <si>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</si>
  <si>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</si>
  <si>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</si>
  <si>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</si>
  <si>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</si>
  <si>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</si>
  <si>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</si>
  <si>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</si>
  <si>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</si>
  <si>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</si>
  <si>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</si>
  <si>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</si>
  <si>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</si>
  <si>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</si>
  <si>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</si>
  <si>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</si>
  <si>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</si>
  <si>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</si>
  <si>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</si>
  <si>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</si>
  <si>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</si>
  <si>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</si>
  <si>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</si>
  <si>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</si>
  <si>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</si>
  <si>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</si>
  <si>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</si>
  <si>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</si>
  <si>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</si>
  <si>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</si>
  <si>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</si>
  <si>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</si>
  <si>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</si>
  <si>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</si>
  <si>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</si>
  <si>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</si>
  <si>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</si>
  <si>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</si>
  <si>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</si>
  <si>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</si>
  <si>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</si>
  <si>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</si>
  <si>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</si>
  <si>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</si>
  <si>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</si>
  <si>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</si>
  <si>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</si>
  <si>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</si>
  <si>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</si>
  <si>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</si>
  <si>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</si>
  <si>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</si>
  <si>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</si>
  <si>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</si>
  <si>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</si>
  <si>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</si>
  <si>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</si>
  <si>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</si>
  <si>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</si>
  <si>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</si>
  <si>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</si>
  <si>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</si>
  <si>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March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</si>
</sst>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18">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0" fontId="3" fillId="0" borderId="0" xfId="0" applyFont="1" applyFill="1" applyAlignment="1">
      <alignment horizontal="center"/>
    </xf>
    <xf numFmtId="41" fontId="3" fillId="0" borderId="0" xfId="1" applyNumberFormat="1" applyFont="1" applyFill="1"/>
    <xf numFmtId="41" fontId="3" fillId="0" borderId="0" xfId="0" applyNumberFormat="1" applyFont="1" applyFill="1"/>
    <xf numFmtId="41" fontId="4" fillId="0" borderId="0" xfId="1" applyNumberFormat="1" applyFont="1" applyFill="1"/>
    <xf numFmtId="41" fontId="4" fillId="0" borderId="0" xfId="0"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Fill="1" applyAlignment="1">
      <alignment vertical="top" wrapText="1"/>
    </xf>
    <xf numFmtId="0" fontId="3" fillId="0" borderId="0" xfId="0" applyFont="1" applyAlignment="1">
      <alignment vertical="top"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showZeros="0" topLeftCell="A41" zoomScaleNormal="100" workbookViewId="0">
      <selection activeCell="G77" sqref="G77"/>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4" customWidth="1"/>
    <col min="6" max="6" width="14.28515625" style="17" bestFit="1" customWidth="1"/>
    <col min="7" max="7" width="16" bestFit="1" customWidth="1"/>
    <col min="8" max="8" width="15" bestFit="1" customWidth="1"/>
  </cols>
  <sheetData>
    <row r="1" spans="1:7" x14ac:dyDescent="0.25">
      <c r="A1" s="109" t="s">
        <v>0</v>
      </c>
      <c r="B1" s="109"/>
      <c r="C1" s="109"/>
      <c r="D1" s="109"/>
      <c r="E1" s="69"/>
    </row>
    <row r="2" spans="1:7" x14ac:dyDescent="0.25">
      <c r="A2" s="109" t="s">
        <v>282</v>
      </c>
      <c r="B2" s="109"/>
      <c r="C2" s="109"/>
      <c r="D2" s="109"/>
      <c r="E2" s="109"/>
    </row>
    <row r="3" spans="1:7" x14ac:dyDescent="0.25">
      <c r="A3" s="110" t="s">
        <v>400</v>
      </c>
      <c r="B3" s="110"/>
      <c r="C3" s="110"/>
      <c r="D3" s="110"/>
      <c r="E3" s="110"/>
    </row>
    <row r="4" spans="1:7" ht="7.5" customHeight="1" x14ac:dyDescent="0.25"/>
    <row r="5" spans="1:7" x14ac:dyDescent="0.25">
      <c r="B5" s="16">
        <v>2022</v>
      </c>
      <c r="C5" s="64"/>
      <c r="D5" s="16">
        <v>2021</v>
      </c>
    </row>
    <row r="6" spans="1:7" x14ac:dyDescent="0.25">
      <c r="A6" s="29" t="s">
        <v>14</v>
      </c>
      <c r="B6" s="64"/>
      <c r="C6" s="64"/>
      <c r="D6" s="64"/>
    </row>
    <row r="7" spans="1:7" x14ac:dyDescent="0.25">
      <c r="A7" s="4" t="s">
        <v>1</v>
      </c>
      <c r="B7" s="5"/>
      <c r="C7" s="5"/>
      <c r="D7" s="5"/>
    </row>
    <row r="8" spans="1:7" x14ac:dyDescent="0.25">
      <c r="A8" s="10" t="s">
        <v>2</v>
      </c>
      <c r="B8" s="7">
        <v>18140305.460000001</v>
      </c>
      <c r="C8" s="5"/>
      <c r="D8" s="7">
        <f>14673895.49+234505</f>
        <v>14908400.49</v>
      </c>
      <c r="E8" s="16" t="s">
        <v>95</v>
      </c>
      <c r="F8" s="50"/>
    </row>
    <row r="9" spans="1:7" x14ac:dyDescent="0.25">
      <c r="A9" s="10" t="s">
        <v>3</v>
      </c>
      <c r="B9" s="5">
        <v>11830077.050000001</v>
      </c>
      <c r="C9" s="5"/>
      <c r="D9" s="5">
        <v>11722614.9</v>
      </c>
      <c r="E9" s="16" t="s">
        <v>96</v>
      </c>
      <c r="F9" s="50"/>
    </row>
    <row r="10" spans="1:7" x14ac:dyDescent="0.25">
      <c r="A10" s="10" t="s">
        <v>4</v>
      </c>
      <c r="B10" s="5">
        <v>990.74</v>
      </c>
      <c r="C10" s="5"/>
      <c r="D10" s="5">
        <v>990.58</v>
      </c>
      <c r="E10" s="16" t="s">
        <v>97</v>
      </c>
      <c r="F10" s="51"/>
    </row>
    <row r="11" spans="1:7" x14ac:dyDescent="0.25">
      <c r="A11" s="10" t="s">
        <v>5</v>
      </c>
      <c r="B11" s="5">
        <v>346.76</v>
      </c>
      <c r="C11" s="5"/>
      <c r="D11" s="5">
        <v>346.76</v>
      </c>
      <c r="E11" s="16" t="s">
        <v>97</v>
      </c>
      <c r="F11" s="51"/>
      <c r="G11" s="14"/>
    </row>
    <row r="12" spans="1:7" x14ac:dyDescent="0.25">
      <c r="A12" s="10" t="s">
        <v>6</v>
      </c>
      <c r="B12" s="5">
        <v>5014425.4800000004</v>
      </c>
      <c r="C12" s="5"/>
      <c r="D12" s="5">
        <v>4494178.45</v>
      </c>
      <c r="E12" s="16" t="s">
        <v>99</v>
      </c>
    </row>
    <row r="13" spans="1:7" hidden="1" x14ac:dyDescent="0.25">
      <c r="A13" s="10" t="s">
        <v>259</v>
      </c>
      <c r="B13" s="5">
        <v>0</v>
      </c>
      <c r="C13" s="5"/>
      <c r="D13" s="5">
        <v>0</v>
      </c>
      <c r="E13" s="16" t="s">
        <v>100</v>
      </c>
    </row>
    <row r="14" spans="1:7" ht="16.5" x14ac:dyDescent="0.35">
      <c r="A14" s="10" t="s">
        <v>7</v>
      </c>
      <c r="B14" s="8">
        <v>359373.01</v>
      </c>
      <c r="C14" s="5"/>
      <c r="D14" s="8">
        <v>452478.99</v>
      </c>
      <c r="E14" s="64" t="s">
        <v>100</v>
      </c>
    </row>
    <row r="15" spans="1:7" ht="16.5" hidden="1" x14ac:dyDescent="0.35">
      <c r="A15" s="10" t="s">
        <v>12</v>
      </c>
      <c r="B15" s="8">
        <v>0</v>
      </c>
      <c r="C15" s="5"/>
      <c r="D15" s="8">
        <v>0</v>
      </c>
      <c r="E15" s="64" t="s">
        <v>101</v>
      </c>
    </row>
    <row r="16" spans="1:7" ht="16.5" x14ac:dyDescent="0.35">
      <c r="A16" s="35" t="s">
        <v>8</v>
      </c>
      <c r="B16" s="8">
        <f>SUM(B8:B15)</f>
        <v>35345518.5</v>
      </c>
      <c r="C16" s="5"/>
      <c r="D16" s="8">
        <f>SUM(D8:D15)</f>
        <v>31579010.169999998</v>
      </c>
    </row>
    <row r="17" spans="1:6" ht="7.5" customHeight="1" x14ac:dyDescent="0.25">
      <c r="B17" s="5"/>
      <c r="C17" s="5"/>
      <c r="D17" s="5"/>
    </row>
    <row r="18" spans="1:6" x14ac:dyDescent="0.25">
      <c r="A18" s="29" t="s">
        <v>9</v>
      </c>
      <c r="B18" s="5"/>
      <c r="C18" s="5"/>
      <c r="D18" s="5"/>
    </row>
    <row r="19" spans="1:6" x14ac:dyDescent="0.25">
      <c r="A19" s="10" t="s">
        <v>13</v>
      </c>
      <c r="B19" s="5">
        <v>956079</v>
      </c>
      <c r="C19" s="5"/>
      <c r="D19" s="5">
        <v>868522</v>
      </c>
      <c r="E19" s="64" t="s">
        <v>102</v>
      </c>
    </row>
    <row r="20" spans="1:6" x14ac:dyDescent="0.25">
      <c r="A20" s="10" t="s">
        <v>351</v>
      </c>
      <c r="B20" s="5">
        <v>128942</v>
      </c>
      <c r="C20" s="5"/>
      <c r="D20" s="5">
        <v>128942</v>
      </c>
      <c r="E20" s="16" t="s">
        <v>103</v>
      </c>
    </row>
    <row r="21" spans="1:6" ht="16.5" x14ac:dyDescent="0.35">
      <c r="A21" s="10" t="s">
        <v>10</v>
      </c>
      <c r="B21" s="8">
        <v>55200620</v>
      </c>
      <c r="C21" s="5"/>
      <c r="D21" s="8">
        <v>53570714</v>
      </c>
      <c r="E21" s="16" t="s">
        <v>105</v>
      </c>
    </row>
    <row r="22" spans="1:6" ht="16.5" x14ac:dyDescent="0.35">
      <c r="A22" s="35" t="s">
        <v>11</v>
      </c>
      <c r="B22" s="8">
        <f>SUM(B19:B21)</f>
        <v>56285641</v>
      </c>
      <c r="C22" s="8"/>
      <c r="D22" s="8">
        <f>SUM(D19:D21)</f>
        <v>54568178</v>
      </c>
      <c r="E22" s="16"/>
      <c r="F22" s="51"/>
    </row>
    <row r="23" spans="1:6" ht="7.5" customHeight="1" x14ac:dyDescent="0.35">
      <c r="A23" s="35"/>
      <c r="B23" s="8"/>
      <c r="C23" s="8"/>
      <c r="D23" s="8"/>
    </row>
    <row r="24" spans="1:6" x14ac:dyDescent="0.25">
      <c r="A24" s="10" t="s">
        <v>280</v>
      </c>
      <c r="B24" s="5">
        <v>2863589</v>
      </c>
      <c r="C24" s="5"/>
      <c r="D24" s="5">
        <v>3714861</v>
      </c>
      <c r="E24" s="16" t="s">
        <v>107</v>
      </c>
    </row>
    <row r="25" spans="1:6" ht="16.5" x14ac:dyDescent="0.35">
      <c r="A25" s="10" t="s">
        <v>294</v>
      </c>
      <c r="B25" s="8">
        <v>5878998</v>
      </c>
      <c r="C25" s="5"/>
      <c r="D25" s="8">
        <v>7881557</v>
      </c>
      <c r="E25" s="64" t="s">
        <v>108</v>
      </c>
    </row>
    <row r="26" spans="1:6" ht="16.5" x14ac:dyDescent="0.35">
      <c r="A26" s="35" t="s">
        <v>291</v>
      </c>
      <c r="B26" s="8">
        <f>SUM(B24:B25)</f>
        <v>8742587</v>
      </c>
      <c r="C26" s="5"/>
      <c r="D26" s="8">
        <f>SUM(D24:D25)</f>
        <v>11596418</v>
      </c>
      <c r="E26" s="65"/>
    </row>
    <row r="27" spans="1:6" ht="7.5" customHeight="1" x14ac:dyDescent="0.35">
      <c r="A27" s="35"/>
      <c r="B27" s="8"/>
      <c r="C27" s="8"/>
      <c r="D27" s="8"/>
    </row>
    <row r="28" spans="1:6" ht="16.5" x14ac:dyDescent="0.35">
      <c r="A28" s="35" t="s">
        <v>380</v>
      </c>
      <c r="B28" s="8">
        <f>+B16+B22+B26</f>
        <v>100373746.5</v>
      </c>
      <c r="C28" s="5"/>
      <c r="D28" s="8">
        <f>+D16+D22+D26</f>
        <v>97743606.170000002</v>
      </c>
    </row>
    <row r="29" spans="1:6" ht="7.5" customHeight="1" x14ac:dyDescent="0.25">
      <c r="B29" s="5"/>
      <c r="C29" s="5"/>
      <c r="D29" s="5"/>
    </row>
    <row r="30" spans="1:6" x14ac:dyDescent="0.25">
      <c r="A30" s="29" t="s">
        <v>31</v>
      </c>
      <c r="B30" s="64"/>
      <c r="C30" s="64"/>
      <c r="D30" s="64"/>
    </row>
    <row r="31" spans="1:6" x14ac:dyDescent="0.25">
      <c r="A31" s="4" t="s">
        <v>15</v>
      </c>
      <c r="B31" s="5"/>
      <c r="C31" s="5"/>
      <c r="D31" s="5"/>
    </row>
    <row r="32" spans="1:6" x14ac:dyDescent="0.25">
      <c r="A32" s="10" t="s">
        <v>16</v>
      </c>
      <c r="B32" s="5">
        <v>602167.87</v>
      </c>
      <c r="C32" s="5"/>
      <c r="D32" s="5">
        <v>561916.9</v>
      </c>
      <c r="E32" s="16" t="s">
        <v>109</v>
      </c>
    </row>
    <row r="33" spans="1:5" x14ac:dyDescent="0.25">
      <c r="A33" s="10" t="s">
        <v>17</v>
      </c>
      <c r="B33" s="5">
        <v>405677.83</v>
      </c>
      <c r="C33" s="5"/>
      <c r="D33" s="5">
        <v>513654.78</v>
      </c>
      <c r="E33" s="16" t="s">
        <v>193</v>
      </c>
    </row>
    <row r="34" spans="1:5" x14ac:dyDescent="0.25">
      <c r="A34" s="10" t="s">
        <v>18</v>
      </c>
      <c r="B34" s="5">
        <v>232419.31</v>
      </c>
      <c r="C34" s="5"/>
      <c r="D34" s="5">
        <v>205658.01</v>
      </c>
      <c r="E34" s="64" t="s">
        <v>260</v>
      </c>
    </row>
    <row r="35" spans="1:5" ht="16.5" x14ac:dyDescent="0.35">
      <c r="A35" s="10" t="s">
        <v>19</v>
      </c>
      <c r="B35" s="8">
        <v>280555.93</v>
      </c>
      <c r="C35" s="5"/>
      <c r="D35" s="8">
        <v>139382.29</v>
      </c>
      <c r="E35" s="64"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1520820.94</v>
      </c>
      <c r="C41" s="5"/>
      <c r="D41" s="8">
        <f>SUM(D32:D35)</f>
        <v>1420611.9800000002</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1045325</v>
      </c>
      <c r="C45" s="5"/>
      <c r="D45" s="5">
        <v>1192935</v>
      </c>
      <c r="E45" s="16" t="s">
        <v>276</v>
      </c>
    </row>
    <row r="46" spans="1:5" hidden="1" x14ac:dyDescent="0.25">
      <c r="A46" s="35" t="s">
        <v>24</v>
      </c>
      <c r="B46" s="5">
        <v>0</v>
      </c>
      <c r="C46" s="5"/>
      <c r="D46" s="5">
        <v>0</v>
      </c>
      <c r="E46" s="16" t="s">
        <v>277</v>
      </c>
    </row>
    <row r="47" spans="1:5" hidden="1" x14ac:dyDescent="0.25">
      <c r="A47" s="35" t="s">
        <v>25</v>
      </c>
      <c r="B47" s="5">
        <v>0</v>
      </c>
      <c r="C47" s="5"/>
      <c r="D47" s="5">
        <v>0</v>
      </c>
      <c r="E47" s="16" t="s">
        <v>279</v>
      </c>
    </row>
    <row r="48" spans="1:5" hidden="1" x14ac:dyDescent="0.25">
      <c r="A48" s="35" t="s">
        <v>26</v>
      </c>
      <c r="B48" s="5">
        <v>0</v>
      </c>
      <c r="C48" s="5"/>
      <c r="D48" s="5">
        <v>0</v>
      </c>
      <c r="E48" s="16" t="s">
        <v>262</v>
      </c>
    </row>
    <row r="49" spans="1:6" hidden="1" x14ac:dyDescent="0.25">
      <c r="A49" s="35" t="s">
        <v>199</v>
      </c>
      <c r="B49" s="5">
        <v>0</v>
      </c>
      <c r="C49" s="5"/>
      <c r="D49" s="5">
        <v>0</v>
      </c>
      <c r="E49" s="16" t="s">
        <v>277</v>
      </c>
    </row>
    <row r="50" spans="1:6" x14ac:dyDescent="0.25">
      <c r="A50" s="35" t="s">
        <v>268</v>
      </c>
      <c r="B50" s="5">
        <v>5225000</v>
      </c>
      <c r="C50" s="5"/>
      <c r="D50" s="5">
        <v>6165000</v>
      </c>
      <c r="E50" s="16" t="s">
        <v>277</v>
      </c>
      <c r="F50" s="51"/>
    </row>
    <row r="51" spans="1:6" ht="16.5" x14ac:dyDescent="0.35">
      <c r="A51" s="35" t="s">
        <v>267</v>
      </c>
      <c r="B51" s="8">
        <v>14610000</v>
      </c>
      <c r="C51" s="5"/>
      <c r="D51" s="8">
        <v>15580000</v>
      </c>
      <c r="E51" s="16" t="s">
        <v>277</v>
      </c>
      <c r="F51" s="51"/>
    </row>
    <row r="52" spans="1:6" ht="16.5" x14ac:dyDescent="0.35">
      <c r="A52" s="36" t="s">
        <v>272</v>
      </c>
      <c r="B52" s="8">
        <f>SUM(B45:B51)</f>
        <v>20880325</v>
      </c>
      <c r="C52" s="8"/>
      <c r="D52" s="8">
        <f>SUM(D45:D51)</f>
        <v>22937935</v>
      </c>
      <c r="F52" s="51"/>
    </row>
    <row r="53" spans="1:6" ht="7.5" customHeight="1" x14ac:dyDescent="0.35">
      <c r="A53" s="35"/>
      <c r="B53" s="8"/>
      <c r="C53" s="8"/>
      <c r="D53" s="8"/>
    </row>
    <row r="54" spans="1:6" ht="16.5" x14ac:dyDescent="0.35">
      <c r="A54" s="10" t="s">
        <v>270</v>
      </c>
      <c r="B54" s="5">
        <v>7799537</v>
      </c>
      <c r="C54" s="8"/>
      <c r="D54" s="5">
        <v>8019398</v>
      </c>
      <c r="E54" s="16" t="s">
        <v>279</v>
      </c>
    </row>
    <row r="55" spans="1:6" ht="16.5" x14ac:dyDescent="0.35">
      <c r="A55" s="10" t="s">
        <v>292</v>
      </c>
      <c r="B55" s="8">
        <v>26475286</v>
      </c>
      <c r="C55" s="8"/>
      <c r="D55" s="8">
        <v>28440219</v>
      </c>
      <c r="E55" s="16" t="s">
        <v>278</v>
      </c>
    </row>
    <row r="56" spans="1:6" ht="7.5" customHeight="1" x14ac:dyDescent="0.35">
      <c r="A56" s="35"/>
      <c r="B56" s="8"/>
      <c r="C56" s="8"/>
      <c r="D56" s="8"/>
    </row>
    <row r="57" spans="1:6" ht="16.5" x14ac:dyDescent="0.35">
      <c r="A57" s="36" t="s">
        <v>273</v>
      </c>
      <c r="B57" s="8">
        <f>+B52+B54+B55</f>
        <v>55155148</v>
      </c>
      <c r="C57" s="8"/>
      <c r="D57" s="8">
        <f>+D52+D54+D55</f>
        <v>59397552</v>
      </c>
    </row>
    <row r="58" spans="1:6" ht="7.5" customHeight="1" x14ac:dyDescent="0.35">
      <c r="A58" s="35"/>
      <c r="B58" s="8"/>
      <c r="C58" s="8"/>
      <c r="D58" s="8"/>
    </row>
    <row r="59" spans="1:6" ht="16.5" x14ac:dyDescent="0.35">
      <c r="A59" s="36" t="s">
        <v>28</v>
      </c>
      <c r="B59" s="8">
        <f>+B41+B57</f>
        <v>56675968.939999998</v>
      </c>
      <c r="C59" s="5"/>
      <c r="D59" s="8">
        <f>+D41+D57</f>
        <v>60818163.979999997</v>
      </c>
    </row>
    <row r="60" spans="1:6" ht="7.5" customHeight="1" x14ac:dyDescent="0.25">
      <c r="B60" s="5"/>
      <c r="C60" s="5"/>
      <c r="D60" s="5"/>
    </row>
    <row r="61" spans="1:6" x14ac:dyDescent="0.25">
      <c r="A61" s="10" t="s">
        <v>269</v>
      </c>
      <c r="B61" s="5">
        <v>1726082</v>
      </c>
      <c r="C61" s="5"/>
      <c r="D61" s="5">
        <v>2097538</v>
      </c>
      <c r="E61" s="16" t="s">
        <v>296</v>
      </c>
    </row>
    <row r="62" spans="1:6" ht="16.5" x14ac:dyDescent="0.35">
      <c r="A62" s="10" t="s">
        <v>293</v>
      </c>
      <c r="B62" s="8">
        <v>8568338</v>
      </c>
      <c r="C62" s="5"/>
      <c r="D62" s="8">
        <v>8319590</v>
      </c>
      <c r="E62" s="64" t="s">
        <v>299</v>
      </c>
    </row>
    <row r="63" spans="1:6" ht="16.5" x14ac:dyDescent="0.35">
      <c r="A63" s="36" t="s">
        <v>295</v>
      </c>
      <c r="B63" s="8">
        <f>SUM(B61:B62)</f>
        <v>10294420</v>
      </c>
      <c r="C63" s="5"/>
      <c r="D63" s="8">
        <f>SUM(D61:D62)</f>
        <v>10417128</v>
      </c>
      <c r="E63" s="65"/>
    </row>
    <row r="64" spans="1:6" ht="7.5" customHeight="1" x14ac:dyDescent="0.25">
      <c r="B64" s="5"/>
      <c r="C64" s="5"/>
      <c r="D64" s="5"/>
    </row>
    <row r="65" spans="1:8" ht="16.5" x14ac:dyDescent="0.35">
      <c r="A65" s="36" t="s">
        <v>274</v>
      </c>
      <c r="B65" s="8">
        <f>+B59+B63</f>
        <v>66970388.939999998</v>
      </c>
      <c r="C65" s="5"/>
      <c r="D65" s="8">
        <f>+D59+D63</f>
        <v>71235291.979999989</v>
      </c>
    </row>
    <row r="66" spans="1:8" ht="7.5" customHeight="1" x14ac:dyDescent="0.25">
      <c r="B66" s="5"/>
      <c r="C66" s="5"/>
      <c r="D66" s="5"/>
    </row>
    <row r="67" spans="1:8" x14ac:dyDescent="0.25">
      <c r="A67" s="29" t="s">
        <v>283</v>
      </c>
      <c r="B67" s="5"/>
      <c r="C67" s="5"/>
      <c r="D67" s="5"/>
    </row>
    <row r="68" spans="1:8" x14ac:dyDescent="0.25">
      <c r="A68" s="4" t="s">
        <v>29</v>
      </c>
      <c r="B68" s="5">
        <v>21673631.649999999</v>
      </c>
      <c r="C68" s="5"/>
      <c r="D68" s="5">
        <v>16526841.25</v>
      </c>
    </row>
    <row r="69" spans="1:8" ht="15" hidden="1" customHeight="1" x14ac:dyDescent="0.25">
      <c r="A69" s="18" t="s">
        <v>215</v>
      </c>
      <c r="B69" s="19">
        <v>0</v>
      </c>
      <c r="C69" s="5"/>
      <c r="D69" s="5">
        <v>0</v>
      </c>
    </row>
    <row r="70" spans="1:8" hidden="1" x14ac:dyDescent="0.25">
      <c r="A70" s="18" t="s">
        <v>251</v>
      </c>
      <c r="B70" s="19">
        <v>0</v>
      </c>
      <c r="C70" s="5"/>
      <c r="D70" s="5">
        <v>0</v>
      </c>
    </row>
    <row r="71" spans="1:8" hidden="1" x14ac:dyDescent="0.25">
      <c r="A71" s="18" t="s">
        <v>252</v>
      </c>
      <c r="B71" s="19">
        <v>0</v>
      </c>
      <c r="C71" s="5"/>
      <c r="D71" s="5">
        <v>0</v>
      </c>
    </row>
    <row r="72" spans="1:8" ht="18" customHeight="1" x14ac:dyDescent="0.35">
      <c r="A72" s="4" t="s">
        <v>30</v>
      </c>
      <c r="B72" s="8">
        <f>+'Revenues, Expenditures, Changes'!D59</f>
        <v>11729725.910000008</v>
      </c>
      <c r="C72" s="5"/>
      <c r="D72" s="8">
        <f>+'Revenues, Expenditures, Changes'!H59</f>
        <v>9981472.9389999881</v>
      </c>
    </row>
    <row r="73" spans="1:8" ht="7.5" customHeight="1" x14ac:dyDescent="0.35">
      <c r="B73" s="8"/>
      <c r="C73" s="5"/>
      <c r="D73" s="8"/>
    </row>
    <row r="74" spans="1:8" ht="16.5" x14ac:dyDescent="0.35">
      <c r="A74" s="4" t="s">
        <v>284</v>
      </c>
      <c r="B74" s="9">
        <f>SUM(B68:B73)</f>
        <v>33403357.560000006</v>
      </c>
      <c r="C74" s="5"/>
      <c r="D74" s="9">
        <f>SUM(D68:D73)</f>
        <v>26508314.188999988</v>
      </c>
      <c r="F74" s="51"/>
      <c r="G74" s="14"/>
      <c r="H74" s="15"/>
    </row>
    <row r="75" spans="1:8" x14ac:dyDescent="0.25">
      <c r="B75" s="5"/>
      <c r="C75" s="5"/>
      <c r="D75" s="5"/>
      <c r="H75" s="15"/>
    </row>
    <row r="76" spans="1:8" x14ac:dyDescent="0.25">
      <c r="B76" s="5"/>
      <c r="C76" s="5"/>
      <c r="D76" s="5"/>
    </row>
    <row r="77" spans="1:8" x14ac:dyDescent="0.25">
      <c r="A77" s="100" t="s">
        <v>360</v>
      </c>
      <c r="B77" s="5">
        <f>+B28-B65</f>
        <v>33403357.560000002</v>
      </c>
      <c r="C77" s="5"/>
      <c r="D77" s="5">
        <f>+D28-D65</f>
        <v>26508314.190000013</v>
      </c>
    </row>
    <row r="78" spans="1:8" ht="16.5" x14ac:dyDescent="0.35">
      <c r="A78" s="100" t="s">
        <v>361</v>
      </c>
      <c r="B78" s="91">
        <f>+B74-B77</f>
        <v>0</v>
      </c>
      <c r="C78" s="91"/>
      <c r="D78" s="91">
        <f t="shared" ref="D78" si="0">+D74-D77</f>
        <v>-1.0000243782997131E-3</v>
      </c>
    </row>
    <row r="79" spans="1:8" ht="16.5" x14ac:dyDescent="0.35">
      <c r="B79" s="70">
        <f>SUM(B77:B78)</f>
        <v>33403357.560000002</v>
      </c>
      <c r="C79" s="70"/>
      <c r="D79" s="70">
        <f>SUM(D77:D78)</f>
        <v>26508314.188999988</v>
      </c>
    </row>
    <row r="80" spans="1:8" x14ac:dyDescent="0.25">
      <c r="B80" s="5"/>
      <c r="C80" s="5"/>
      <c r="D80" s="5"/>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5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4"/>
  <sheetViews>
    <sheetView zoomScaleNormal="100" workbookViewId="0">
      <selection activeCell="H43" sqref="H43"/>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9" t="s">
        <v>0</v>
      </c>
      <c r="B1" s="109"/>
      <c r="C1" s="109"/>
      <c r="D1" s="109"/>
      <c r="E1" s="109"/>
      <c r="F1" s="109"/>
      <c r="G1" s="109"/>
      <c r="H1" s="109"/>
      <c r="I1" s="109"/>
      <c r="J1" s="109"/>
    </row>
    <row r="2" spans="1:12" x14ac:dyDescent="0.25">
      <c r="A2" s="109" t="s">
        <v>395</v>
      </c>
      <c r="B2" s="109"/>
      <c r="C2" s="109"/>
      <c r="D2" s="109"/>
      <c r="E2" s="109"/>
      <c r="F2" s="109"/>
      <c r="G2" s="109"/>
      <c r="H2" s="109"/>
      <c r="I2" s="109"/>
      <c r="J2" s="109"/>
    </row>
    <row r="3" spans="1:12" x14ac:dyDescent="0.25">
      <c r="A3" s="110" t="str">
        <f>+'Revenues, Expenditures, Changes'!A3:J3</f>
        <v>March 31, 2022</v>
      </c>
      <c r="B3" s="110"/>
      <c r="C3" s="110"/>
      <c r="D3" s="110"/>
      <c r="E3" s="110"/>
      <c r="F3" s="110"/>
      <c r="G3" s="110"/>
      <c r="H3" s="110"/>
      <c r="I3" s="110"/>
      <c r="J3" s="110"/>
    </row>
    <row r="5" spans="1:12" x14ac:dyDescent="0.25">
      <c r="A5" s="4" t="s">
        <v>68</v>
      </c>
    </row>
    <row r="6" spans="1:12" s="1" customFormat="1" x14ac:dyDescent="0.25">
      <c r="A6" s="4"/>
      <c r="B6" s="67"/>
      <c r="C6" s="64"/>
      <c r="D6" s="20"/>
      <c r="E6" s="95"/>
      <c r="F6" s="95" t="s">
        <v>36</v>
      </c>
      <c r="G6" s="95"/>
      <c r="H6" s="20" t="s">
        <v>37</v>
      </c>
      <c r="I6" s="64"/>
      <c r="J6" s="64" t="s">
        <v>38</v>
      </c>
      <c r="K6" s="11"/>
      <c r="L6" s="11"/>
    </row>
    <row r="7" spans="1:12" s="1" customFormat="1" x14ac:dyDescent="0.25">
      <c r="A7" s="4"/>
      <c r="B7" s="67" t="s">
        <v>32</v>
      </c>
      <c r="C7" s="64"/>
      <c r="D7" s="20" t="s">
        <v>34</v>
      </c>
      <c r="E7" s="95"/>
      <c r="F7" s="95" t="s">
        <v>32</v>
      </c>
      <c r="G7" s="95"/>
      <c r="H7" s="20" t="s">
        <v>34</v>
      </c>
      <c r="I7" s="64"/>
      <c r="J7" s="21">
        <f>+'Revenues, Expenditures, Changes'!J8</f>
        <v>44286</v>
      </c>
      <c r="K7" s="11"/>
      <c r="L7" s="11"/>
    </row>
    <row r="8" spans="1:12" s="1" customFormat="1" x14ac:dyDescent="0.25">
      <c r="A8" s="4"/>
      <c r="B8" s="22" t="s">
        <v>33</v>
      </c>
      <c r="C8" s="64"/>
      <c r="D8" s="28" t="s">
        <v>35</v>
      </c>
      <c r="E8" s="95"/>
      <c r="F8" s="22" t="s">
        <v>33</v>
      </c>
      <c r="G8" s="95"/>
      <c r="H8" s="42">
        <f>+'Revenues, Expenditures, Changes'!H9</f>
        <v>44286</v>
      </c>
      <c r="I8" s="64"/>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7">
        <v>2623938</v>
      </c>
      <c r="C13" s="6"/>
      <c r="D13" s="106">
        <v>2612366.7799999998</v>
      </c>
      <c r="E13" s="4"/>
      <c r="F13" s="3">
        <f>+D13/B13</f>
        <v>0.99559013208391345</v>
      </c>
      <c r="G13" s="4"/>
      <c r="H13" s="106">
        <v>2563224.9900000002</v>
      </c>
      <c r="I13" s="4"/>
      <c r="J13" s="3">
        <f>+D13/H13</f>
        <v>1.0191718597437673</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4" t="s">
        <v>55</v>
      </c>
      <c r="B34" s="26">
        <f>SUM(B10:B33)</f>
        <v>2623938</v>
      </c>
      <c r="C34" s="6"/>
      <c r="D34" s="8">
        <f>SUM(D10:D33)</f>
        <v>2612366.7799999998</v>
      </c>
      <c r="E34" s="4"/>
      <c r="F34" s="3">
        <f>+D34/B34</f>
        <v>0.99559013208391345</v>
      </c>
      <c r="G34" s="4"/>
      <c r="H34" s="8">
        <f>SUM(H10:H33)</f>
        <v>2563224.9900000002</v>
      </c>
      <c r="I34" s="4"/>
      <c r="J34" s="3">
        <f t="shared" si="2"/>
        <v>1.0191718597437673</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1980000</v>
      </c>
      <c r="C37" s="6"/>
      <c r="D37" s="5">
        <v>0</v>
      </c>
      <c r="E37" s="4"/>
      <c r="F37" s="3">
        <f>+D37/B37</f>
        <v>0</v>
      </c>
      <c r="G37" s="4"/>
      <c r="H37" s="5">
        <v>0</v>
      </c>
      <c r="I37" s="4"/>
      <c r="J37" s="3">
        <v>0</v>
      </c>
      <c r="K37" s="11"/>
      <c r="L37" s="11"/>
    </row>
    <row r="38" spans="1:12" s="1" customFormat="1" ht="16.5" x14ac:dyDescent="0.35">
      <c r="A38" s="4" t="s">
        <v>78</v>
      </c>
      <c r="B38" s="26">
        <v>643938</v>
      </c>
      <c r="C38" s="6"/>
      <c r="D38" s="8">
        <v>321968.75</v>
      </c>
      <c r="E38" s="4"/>
      <c r="F38" s="3">
        <f>+D38/B38</f>
        <v>0.49999961176386548</v>
      </c>
      <c r="G38" s="4"/>
      <c r="H38" s="8">
        <v>357818.75</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4" t="s">
        <v>55</v>
      </c>
      <c r="B40" s="26">
        <f>SUM(B37:B38)</f>
        <v>2623938</v>
      </c>
      <c r="C40" s="6"/>
      <c r="D40" s="8">
        <f>SUM(D37:D39)</f>
        <v>321968.75</v>
      </c>
      <c r="E40" s="4"/>
      <c r="F40" s="3">
        <f>+D40/B40</f>
        <v>0.12270440460102335</v>
      </c>
      <c r="G40" s="4"/>
      <c r="H40" s="8">
        <f>SUM(H37:H39)</f>
        <v>357818.75</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4"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6"/>
      <c r="G46" s="4"/>
      <c r="H46" s="5"/>
      <c r="I46" s="4"/>
      <c r="J46" s="3"/>
      <c r="K46" s="11"/>
      <c r="L46" s="4"/>
    </row>
    <row r="47" spans="1:12" s="2" customFormat="1" ht="16.5" x14ac:dyDescent="0.35">
      <c r="A47" s="4" t="s">
        <v>397</v>
      </c>
      <c r="B47" s="39">
        <f>+B34-B40+B45</f>
        <v>0</v>
      </c>
      <c r="C47" s="6"/>
      <c r="D47" s="9">
        <f>+D34-D40+D45</f>
        <v>2290398.0299999998</v>
      </c>
      <c r="E47" s="4"/>
      <c r="F47" s="3"/>
      <c r="G47" s="4"/>
      <c r="H47" s="97">
        <f>+H34-H40+H45</f>
        <v>2205406.2400000002</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A17" zoomScaleNormal="100" workbookViewId="0">
      <selection activeCell="K28" sqref="K28"/>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9" t="s">
        <v>0</v>
      </c>
      <c r="B1" s="109"/>
      <c r="C1" s="109"/>
      <c r="D1" s="109"/>
      <c r="E1" s="109"/>
      <c r="F1" s="109"/>
      <c r="G1" s="109"/>
      <c r="H1" s="109"/>
      <c r="I1" s="109"/>
    </row>
    <row r="2" spans="1:10" x14ac:dyDescent="0.25">
      <c r="A2" s="109" t="s">
        <v>220</v>
      </c>
      <c r="B2" s="109"/>
      <c r="C2" s="109"/>
      <c r="D2" s="109"/>
      <c r="E2" s="109"/>
      <c r="F2" s="109"/>
      <c r="G2" s="109"/>
      <c r="H2" s="109"/>
      <c r="I2" s="109"/>
    </row>
    <row r="3" spans="1:10" x14ac:dyDescent="0.25">
      <c r="A3" s="110" t="str">
        <f>+'Revenues, Expenditures, Changes'!A3:J3</f>
        <v>March 31, 2022</v>
      </c>
      <c r="B3" s="110"/>
      <c r="C3" s="110"/>
      <c r="D3" s="110"/>
      <c r="E3" s="110"/>
      <c r="F3" s="110"/>
      <c r="G3" s="110"/>
      <c r="H3" s="110"/>
      <c r="I3" s="110"/>
    </row>
    <row r="4" spans="1:10" ht="3.95" customHeight="1" x14ac:dyDescent="0.25"/>
    <row r="5" spans="1:10" x14ac:dyDescent="0.25">
      <c r="A5" s="4" t="s">
        <v>198</v>
      </c>
    </row>
    <row r="6" spans="1:10" s="1" customFormat="1" x14ac:dyDescent="0.25">
      <c r="A6" s="4"/>
      <c r="B6" s="30"/>
      <c r="C6" s="108"/>
      <c r="D6" s="30" t="s">
        <v>218</v>
      </c>
      <c r="E6" s="30"/>
      <c r="F6" s="30" t="s">
        <v>258</v>
      </c>
      <c r="G6" s="108"/>
      <c r="H6" s="30"/>
      <c r="I6" s="108"/>
      <c r="J6" s="4"/>
    </row>
    <row r="7" spans="1:10" s="1" customFormat="1" x14ac:dyDescent="0.25">
      <c r="A7" s="4"/>
      <c r="B7" s="30" t="s">
        <v>90</v>
      </c>
      <c r="C7" s="108"/>
      <c r="D7" s="30" t="s">
        <v>33</v>
      </c>
      <c r="E7" s="30"/>
      <c r="F7" s="30" t="s">
        <v>33</v>
      </c>
      <c r="G7" s="108"/>
      <c r="H7" s="30" t="s">
        <v>32</v>
      </c>
      <c r="I7" s="108"/>
      <c r="J7" s="4"/>
    </row>
    <row r="8" spans="1:10" s="1" customFormat="1" x14ac:dyDescent="0.25">
      <c r="A8" s="4"/>
      <c r="B8" s="31" t="s">
        <v>33</v>
      </c>
      <c r="C8" s="108"/>
      <c r="D8" s="32" t="s">
        <v>219</v>
      </c>
      <c r="E8" s="30"/>
      <c r="F8" s="31" t="s">
        <v>219</v>
      </c>
      <c r="G8" s="108"/>
      <c r="H8" s="31" t="s">
        <v>33</v>
      </c>
      <c r="I8" s="108"/>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112300</v>
      </c>
      <c r="E12" s="6"/>
      <c r="F12" s="6">
        <v>845490</v>
      </c>
      <c r="G12" s="4"/>
      <c r="H12" s="6">
        <f>+B12+F12</f>
        <v>845490</v>
      </c>
      <c r="I12" s="4"/>
      <c r="J12" s="4"/>
    </row>
    <row r="13" spans="1:10" s="1" customFormat="1" x14ac:dyDescent="0.25">
      <c r="A13" s="10" t="s">
        <v>94</v>
      </c>
      <c r="B13" s="6">
        <v>0</v>
      </c>
      <c r="C13" s="6"/>
      <c r="D13" s="6">
        <v>41345</v>
      </c>
      <c r="E13" s="6"/>
      <c r="F13" s="6">
        <v>285204</v>
      </c>
      <c r="G13" s="4"/>
      <c r="H13" s="6">
        <f>+B13+F13</f>
        <v>285204</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13011959</v>
      </c>
      <c r="C15" s="6"/>
      <c r="D15" s="6">
        <v>0</v>
      </c>
      <c r="E15" s="6"/>
      <c r="F15" s="6">
        <v>0</v>
      </c>
      <c r="G15" s="4"/>
      <c r="H15" s="6">
        <f>+B15+F15</f>
        <v>13011959</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4208613</v>
      </c>
      <c r="C18" s="6"/>
      <c r="D18" s="6">
        <v>0</v>
      </c>
      <c r="E18" s="6"/>
      <c r="F18" s="6">
        <v>0</v>
      </c>
      <c r="G18" s="4"/>
      <c r="H18" s="6">
        <f>+B18+F18</f>
        <v>4208613</v>
      </c>
      <c r="I18" s="4"/>
      <c r="J18" s="4"/>
    </row>
    <row r="19" spans="1:10" s="1" customFormat="1" x14ac:dyDescent="0.25">
      <c r="A19" s="10" t="s">
        <v>43</v>
      </c>
      <c r="B19" s="6">
        <v>1213495</v>
      </c>
      <c r="C19" s="6"/>
      <c r="D19" s="6">
        <v>0</v>
      </c>
      <c r="E19" s="6"/>
      <c r="F19" s="6">
        <v>0</v>
      </c>
      <c r="G19" s="4"/>
      <c r="H19" s="6">
        <f>+B19+F19</f>
        <v>1213495</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4996505</v>
      </c>
      <c r="C22" s="6"/>
      <c r="D22" s="6">
        <v>0</v>
      </c>
      <c r="E22" s="6"/>
      <c r="F22" s="6">
        <v>0</v>
      </c>
      <c r="G22" s="4"/>
      <c r="H22" s="6">
        <f>+B22+F22</f>
        <v>4996505</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462275</v>
      </c>
      <c r="C27" s="6"/>
      <c r="D27" s="6">
        <v>0</v>
      </c>
      <c r="E27" s="6"/>
      <c r="F27" s="6">
        <v>0</v>
      </c>
      <c r="G27" s="4"/>
      <c r="H27" s="6">
        <f>+B27+F27</f>
        <v>462275</v>
      </c>
      <c r="I27" s="4"/>
      <c r="J27" s="4"/>
    </row>
    <row r="28" spans="1:10" s="1" customFormat="1" x14ac:dyDescent="0.25">
      <c r="A28" s="4" t="s">
        <v>47</v>
      </c>
      <c r="B28" s="6">
        <v>190000</v>
      </c>
      <c r="C28" s="6"/>
      <c r="D28" s="6">
        <v>0</v>
      </c>
      <c r="E28" s="6"/>
      <c r="F28" s="6">
        <v>0</v>
      </c>
      <c r="G28" s="4"/>
      <c r="H28" s="6">
        <f>+B28+F28</f>
        <v>190000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111350</v>
      </c>
      <c r="C30" s="6"/>
      <c r="D30" s="6">
        <v>0</v>
      </c>
      <c r="E30" s="6"/>
      <c r="F30" s="6">
        <v>0</v>
      </c>
      <c r="G30" s="4"/>
      <c r="H30" s="6">
        <f>+B30+F30</f>
        <v>111350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87352</v>
      </c>
      <c r="C35" s="6"/>
      <c r="D35" s="27">
        <v>9983.14</v>
      </c>
      <c r="E35" s="6"/>
      <c r="F35" s="26">
        <v>18269.14</v>
      </c>
      <c r="G35" s="4"/>
      <c r="H35" s="26">
        <f>+B35+F35</f>
        <v>105621.14</v>
      </c>
      <c r="I35" s="4"/>
      <c r="J35" s="4"/>
    </row>
    <row r="36" spans="1:10" s="1" customFormat="1" ht="16.5" x14ac:dyDescent="0.35">
      <c r="A36" s="108" t="s">
        <v>55</v>
      </c>
      <c r="B36" s="33">
        <f>SUM(B10:B35)</f>
        <v>28863637</v>
      </c>
      <c r="C36" s="33"/>
      <c r="D36" s="33">
        <f>SUM(D10:D35)</f>
        <v>163628.14000000001</v>
      </c>
      <c r="E36" s="33"/>
      <c r="F36" s="33">
        <f>SUM(F10:F35)</f>
        <v>1148963.1399999999</v>
      </c>
      <c r="G36" s="34"/>
      <c r="H36" s="33">
        <f>SUM(H10:H35)</f>
        <v>30012600.140000001</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9576852</v>
      </c>
      <c r="C39" s="6"/>
      <c r="D39" s="6">
        <v>57546</v>
      </c>
      <c r="E39" s="6"/>
      <c r="F39" s="6">
        <v>2085534</v>
      </c>
      <c r="G39" s="4"/>
      <c r="H39" s="6">
        <f t="shared" ref="H39:H47" si="0">+B39+F39</f>
        <v>11662386</v>
      </c>
      <c r="I39" s="4"/>
      <c r="J39" s="4"/>
    </row>
    <row r="40" spans="1:10" s="1" customFormat="1" x14ac:dyDescent="0.25">
      <c r="A40" s="4" t="s">
        <v>58</v>
      </c>
      <c r="B40" s="6">
        <v>296639</v>
      </c>
      <c r="C40" s="6"/>
      <c r="D40" s="6">
        <v>254.65</v>
      </c>
      <c r="E40" s="6"/>
      <c r="F40" s="6">
        <v>12082.65</v>
      </c>
      <c r="G40" s="4"/>
      <c r="H40" s="6">
        <f t="shared" si="0"/>
        <v>308721.65000000002</v>
      </c>
      <c r="I40" s="4"/>
      <c r="J40" s="4"/>
    </row>
    <row r="41" spans="1:10" s="1" customFormat="1" x14ac:dyDescent="0.25">
      <c r="A41" s="4" t="s">
        <v>59</v>
      </c>
      <c r="B41" s="6">
        <v>2732200</v>
      </c>
      <c r="C41" s="6"/>
      <c r="D41" s="6">
        <v>22866.49</v>
      </c>
      <c r="E41" s="6"/>
      <c r="F41" s="6">
        <v>561531.49</v>
      </c>
      <c r="G41" s="4"/>
      <c r="H41" s="6">
        <f t="shared" si="0"/>
        <v>3293731.49</v>
      </c>
      <c r="I41" s="4"/>
      <c r="J41" s="4"/>
    </row>
    <row r="42" spans="1:10" s="1" customFormat="1" x14ac:dyDescent="0.25">
      <c r="A42" s="4" t="s">
        <v>60</v>
      </c>
      <c r="B42" s="6">
        <v>1987237</v>
      </c>
      <c r="C42" s="6"/>
      <c r="D42" s="6">
        <v>11079</v>
      </c>
      <c r="E42" s="6"/>
      <c r="F42" s="6">
        <v>477253</v>
      </c>
      <c r="G42" s="4"/>
      <c r="H42" s="6">
        <f t="shared" si="0"/>
        <v>2464490</v>
      </c>
      <c r="I42" s="4"/>
      <c r="J42" s="4"/>
    </row>
    <row r="43" spans="1:10" s="1" customFormat="1" x14ac:dyDescent="0.25">
      <c r="A43" s="4" t="s">
        <v>61</v>
      </c>
      <c r="B43" s="6">
        <v>5314373</v>
      </c>
      <c r="C43" s="6"/>
      <c r="D43" s="6">
        <v>22145</v>
      </c>
      <c r="E43" s="6"/>
      <c r="F43" s="6">
        <v>966039</v>
      </c>
      <c r="G43" s="4"/>
      <c r="H43" s="6">
        <f t="shared" si="0"/>
        <v>6280412</v>
      </c>
      <c r="I43" s="4"/>
      <c r="J43" s="4"/>
    </row>
    <row r="44" spans="1:10" s="1" customFormat="1" x14ac:dyDescent="0.25">
      <c r="A44" s="4" t="s">
        <v>62</v>
      </c>
      <c r="B44" s="6">
        <v>3473541</v>
      </c>
      <c r="C44" s="6"/>
      <c r="D44" s="6">
        <v>0</v>
      </c>
      <c r="E44" s="6"/>
      <c r="F44" s="6">
        <v>550860</v>
      </c>
      <c r="G44" s="4"/>
      <c r="H44" s="6">
        <f t="shared" si="0"/>
        <v>4024401</v>
      </c>
      <c r="I44" s="4"/>
      <c r="J44" s="4"/>
    </row>
    <row r="45" spans="1:10" s="1" customFormat="1" x14ac:dyDescent="0.25">
      <c r="A45" s="4" t="s">
        <v>63</v>
      </c>
      <c r="B45" s="6">
        <v>130500</v>
      </c>
      <c r="C45" s="6"/>
      <c r="D45" s="6">
        <v>0</v>
      </c>
      <c r="E45" s="6"/>
      <c r="F45" s="6">
        <v>0</v>
      </c>
      <c r="G45" s="4"/>
      <c r="H45" s="6">
        <f t="shared" si="0"/>
        <v>130500</v>
      </c>
      <c r="I45" s="4"/>
      <c r="J45" s="4"/>
    </row>
    <row r="46" spans="1:10" s="1" customFormat="1" ht="16.5" x14ac:dyDescent="0.35">
      <c r="A46" s="4" t="s">
        <v>217</v>
      </c>
      <c r="B46" s="26">
        <v>4670256</v>
      </c>
      <c r="C46" s="26"/>
      <c r="D46" s="26">
        <v>49737</v>
      </c>
      <c r="E46" s="26"/>
      <c r="F46" s="26">
        <v>-3667962</v>
      </c>
      <c r="G46" s="40"/>
      <c r="H46" s="26">
        <f t="shared" si="0"/>
        <v>1002294</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8" t="s">
        <v>55</v>
      </c>
      <c r="B48" s="6">
        <f>SUM(B39:B47)</f>
        <v>28181598</v>
      </c>
      <c r="C48" s="6"/>
      <c r="D48" s="6">
        <f>SUM(D39:D47)</f>
        <v>163628.14000000001</v>
      </c>
      <c r="E48" s="6"/>
      <c r="F48" s="6">
        <f>SUM(F39:F47)</f>
        <v>985338.13999999966</v>
      </c>
      <c r="G48" s="4"/>
      <c r="H48" s="6">
        <f>SUM(H39:H47)</f>
        <v>29166936.140000001</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8"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397</v>
      </c>
      <c r="B55" s="39">
        <f>+B36-B48+B53</f>
        <v>240039</v>
      </c>
      <c r="C55" s="25"/>
      <c r="D55" s="39">
        <f>+D36-D48+D53</f>
        <v>0</v>
      </c>
      <c r="E55" s="25"/>
      <c r="F55" s="39">
        <f>+F36-F48+F53</f>
        <v>163625.00000000023</v>
      </c>
      <c r="G55" s="25"/>
      <c r="H55" s="39">
        <f>+H36-H48+H53</f>
        <v>403664</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H43" sqref="H43"/>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9" t="s">
        <v>0</v>
      </c>
      <c r="B1" s="109"/>
      <c r="C1" s="109"/>
      <c r="D1" s="109"/>
      <c r="E1" s="109"/>
      <c r="F1" s="109"/>
      <c r="G1" s="109"/>
      <c r="H1" s="109"/>
      <c r="I1" s="109"/>
    </row>
    <row r="2" spans="1:10" x14ac:dyDescent="0.25">
      <c r="A2" s="109" t="s">
        <v>220</v>
      </c>
      <c r="B2" s="109"/>
      <c r="C2" s="109"/>
      <c r="D2" s="109"/>
      <c r="E2" s="109"/>
      <c r="F2" s="109"/>
      <c r="G2" s="109"/>
      <c r="H2" s="109"/>
      <c r="I2" s="109"/>
    </row>
    <row r="3" spans="1:10" x14ac:dyDescent="0.25">
      <c r="A3" s="110" t="str">
        <f>+'Revenues, Expenditures, Changes'!A3:J3</f>
        <v>March 31, 2022</v>
      </c>
      <c r="B3" s="110"/>
      <c r="C3" s="110"/>
      <c r="D3" s="110"/>
      <c r="E3" s="110"/>
      <c r="F3" s="110"/>
      <c r="G3" s="110"/>
      <c r="H3" s="110"/>
      <c r="I3" s="110"/>
    </row>
    <row r="4" spans="1:10" ht="3.95" customHeight="1" x14ac:dyDescent="0.25"/>
    <row r="5" spans="1:10" x14ac:dyDescent="0.25">
      <c r="A5" s="4" t="s">
        <v>69</v>
      </c>
    </row>
    <row r="6" spans="1:10" s="1" customFormat="1" x14ac:dyDescent="0.25">
      <c r="A6" s="4"/>
      <c r="B6" s="30"/>
      <c r="C6" s="64"/>
      <c r="D6" s="30" t="s">
        <v>218</v>
      </c>
      <c r="E6" s="30"/>
      <c r="F6" s="30" t="s">
        <v>258</v>
      </c>
      <c r="G6" s="64"/>
      <c r="H6" s="30"/>
      <c r="I6" s="57"/>
      <c r="J6" s="4"/>
    </row>
    <row r="7" spans="1:10" s="1" customFormat="1" x14ac:dyDescent="0.25">
      <c r="A7" s="4"/>
      <c r="B7" s="64" t="s">
        <v>90</v>
      </c>
      <c r="C7" s="64"/>
      <c r="D7" s="30" t="s">
        <v>33</v>
      </c>
      <c r="E7" s="30"/>
      <c r="F7" s="30" t="s">
        <v>33</v>
      </c>
      <c r="G7" s="64"/>
      <c r="H7" s="30" t="s">
        <v>32</v>
      </c>
      <c r="I7" s="57"/>
      <c r="J7" s="4"/>
    </row>
    <row r="8" spans="1:10" s="1" customFormat="1" x14ac:dyDescent="0.25">
      <c r="A8" s="4"/>
      <c r="B8" s="22" t="s">
        <v>33</v>
      </c>
      <c r="C8" s="64"/>
      <c r="D8" s="32" t="s">
        <v>219</v>
      </c>
      <c r="E8" s="30"/>
      <c r="F8" s="31" t="s">
        <v>219</v>
      </c>
      <c r="G8" s="64"/>
      <c r="H8" s="31" t="s">
        <v>33</v>
      </c>
      <c r="I8" s="57"/>
      <c r="J8" s="4"/>
    </row>
    <row r="9" spans="1:10" s="1" customFormat="1" x14ac:dyDescent="0.25">
      <c r="A9" s="4" t="s">
        <v>39</v>
      </c>
      <c r="B9" s="4"/>
      <c r="C9" s="4"/>
      <c r="D9" s="6"/>
      <c r="E9" s="6"/>
      <c r="F9" s="6"/>
      <c r="G9" s="4"/>
      <c r="H9" s="6"/>
      <c r="I9" s="4"/>
      <c r="J9" s="4"/>
    </row>
    <row r="10" spans="1:10" s="1" customFormat="1" x14ac:dyDescent="0.25">
      <c r="A10" s="4" t="s">
        <v>77</v>
      </c>
      <c r="B10" s="25">
        <v>2768000</v>
      </c>
      <c r="C10" s="58"/>
      <c r="D10" s="7">
        <v>0</v>
      </c>
      <c r="E10" s="58"/>
      <c r="F10" s="25">
        <v>0</v>
      </c>
      <c r="G10" s="59"/>
      <c r="H10" s="25">
        <f>+B10+F10</f>
        <v>2768000</v>
      </c>
      <c r="I10" s="59"/>
      <c r="J10" s="4"/>
    </row>
    <row r="11" spans="1:10" s="1" customFormat="1" ht="16.5" x14ac:dyDescent="0.35">
      <c r="A11" s="4" t="s">
        <v>78</v>
      </c>
      <c r="B11" s="63">
        <v>300</v>
      </c>
      <c r="C11" s="58"/>
      <c r="D11" s="60">
        <v>0</v>
      </c>
      <c r="E11" s="60"/>
      <c r="F11" s="60">
        <v>0</v>
      </c>
      <c r="G11" s="59"/>
      <c r="H11" s="60">
        <f>+B11+F11</f>
        <v>300</v>
      </c>
      <c r="I11" s="59"/>
      <c r="J11" s="4"/>
    </row>
    <row r="12" spans="1:10" s="1" customFormat="1" ht="16.5" x14ac:dyDescent="0.35">
      <c r="A12" s="64" t="s">
        <v>55</v>
      </c>
      <c r="B12" s="60">
        <f>SUM(B10:B11)</f>
        <v>2768300</v>
      </c>
      <c r="C12" s="58"/>
      <c r="D12" s="60">
        <f>SUM(D10:D11)</f>
        <v>0</v>
      </c>
      <c r="E12" s="58"/>
      <c r="F12" s="60">
        <f>SUM(F10:F11)</f>
        <v>0</v>
      </c>
      <c r="G12" s="59"/>
      <c r="H12" s="60">
        <f>SUM(H10:H11)</f>
        <v>2768300</v>
      </c>
      <c r="I12" s="59"/>
      <c r="J12" s="4"/>
    </row>
    <row r="13" spans="1:10" s="1" customFormat="1" x14ac:dyDescent="0.25">
      <c r="A13" s="4"/>
      <c r="B13" s="58"/>
      <c r="C13" s="58"/>
      <c r="D13" s="58"/>
      <c r="E13" s="58"/>
      <c r="F13" s="58"/>
      <c r="G13" s="59"/>
      <c r="H13" s="58"/>
      <c r="I13" s="59"/>
      <c r="J13" s="4"/>
    </row>
    <row r="14" spans="1:10" s="1" customFormat="1" x14ac:dyDescent="0.25">
      <c r="A14" s="4" t="s">
        <v>56</v>
      </c>
      <c r="B14" s="58"/>
      <c r="C14" s="58"/>
      <c r="D14" s="58"/>
      <c r="E14" s="58"/>
      <c r="F14" s="58"/>
      <c r="G14" s="59"/>
      <c r="H14" s="58"/>
      <c r="I14" s="59"/>
      <c r="J14" s="4"/>
    </row>
    <row r="15" spans="1:10" s="1" customFormat="1" x14ac:dyDescent="0.25">
      <c r="A15" s="4" t="s">
        <v>79</v>
      </c>
      <c r="B15" s="58">
        <v>548527</v>
      </c>
      <c r="C15" s="58"/>
      <c r="D15" s="58">
        <v>0</v>
      </c>
      <c r="E15" s="58"/>
      <c r="F15" s="58">
        <v>0</v>
      </c>
      <c r="G15" s="59"/>
      <c r="H15" s="58">
        <f>+B15+F15</f>
        <v>548527</v>
      </c>
      <c r="I15" s="59"/>
      <c r="J15" s="4"/>
    </row>
    <row r="16" spans="1:10" s="1" customFormat="1" x14ac:dyDescent="0.25">
      <c r="A16" s="4" t="s">
        <v>80</v>
      </c>
      <c r="B16" s="58">
        <v>1680</v>
      </c>
      <c r="C16" s="58"/>
      <c r="D16" s="58">
        <v>0</v>
      </c>
      <c r="E16" s="58"/>
      <c r="F16" s="58">
        <v>163625</v>
      </c>
      <c r="G16" s="59"/>
      <c r="H16" s="58">
        <f t="shared" ref="H16:H27" si="0">+B16+F16</f>
        <v>165305</v>
      </c>
      <c r="I16" s="59"/>
      <c r="J16" s="4"/>
    </row>
    <row r="17" spans="1:10" s="1" customFormat="1" x14ac:dyDescent="0.25">
      <c r="A17" s="4" t="s">
        <v>81</v>
      </c>
      <c r="B17" s="58">
        <v>196221</v>
      </c>
      <c r="C17" s="58"/>
      <c r="D17" s="58">
        <v>0</v>
      </c>
      <c r="E17" s="58"/>
      <c r="F17" s="58">
        <v>0</v>
      </c>
      <c r="G17" s="59"/>
      <c r="H17" s="58">
        <f t="shared" si="0"/>
        <v>196221</v>
      </c>
      <c r="I17" s="59"/>
      <c r="J17" s="4"/>
    </row>
    <row r="18" spans="1:10" s="1" customFormat="1" x14ac:dyDescent="0.25">
      <c r="A18" s="4" t="s">
        <v>82</v>
      </c>
      <c r="B18" s="58">
        <v>109512</v>
      </c>
      <c r="C18" s="58"/>
      <c r="D18" s="58">
        <v>0</v>
      </c>
      <c r="E18" s="58"/>
      <c r="F18" s="58">
        <v>0</v>
      </c>
      <c r="G18" s="59"/>
      <c r="H18" s="58">
        <f t="shared" si="0"/>
        <v>109512</v>
      </c>
      <c r="I18" s="59"/>
      <c r="J18" s="4"/>
    </row>
    <row r="19" spans="1:10" s="1" customFormat="1" x14ac:dyDescent="0.25">
      <c r="A19" s="4" t="s">
        <v>83</v>
      </c>
      <c r="B19" s="58">
        <v>29950</v>
      </c>
      <c r="C19" s="58"/>
      <c r="D19" s="58">
        <v>0</v>
      </c>
      <c r="E19" s="58"/>
      <c r="F19" s="58">
        <v>0</v>
      </c>
      <c r="G19" s="59"/>
      <c r="H19" s="58">
        <f t="shared" si="0"/>
        <v>29950</v>
      </c>
      <c r="I19" s="59"/>
      <c r="J19" s="4"/>
    </row>
    <row r="20" spans="1:10" s="1" customFormat="1" x14ac:dyDescent="0.25">
      <c r="A20" s="4" t="s">
        <v>88</v>
      </c>
      <c r="B20" s="58">
        <v>11165</v>
      </c>
      <c r="C20" s="58"/>
      <c r="D20" s="58">
        <v>0</v>
      </c>
      <c r="E20" s="58"/>
      <c r="F20" s="58">
        <v>0</v>
      </c>
      <c r="G20" s="59"/>
      <c r="H20" s="58">
        <f t="shared" si="0"/>
        <v>11165</v>
      </c>
      <c r="I20" s="59"/>
      <c r="J20" s="4"/>
    </row>
    <row r="21" spans="1:10" s="1" customFormat="1" x14ac:dyDescent="0.25">
      <c r="A21" s="4" t="s">
        <v>84</v>
      </c>
      <c r="B21" s="58">
        <v>15975</v>
      </c>
      <c r="C21" s="58"/>
      <c r="D21" s="58">
        <v>0</v>
      </c>
      <c r="E21" s="58"/>
      <c r="F21" s="58">
        <v>0</v>
      </c>
      <c r="G21" s="59"/>
      <c r="H21" s="58">
        <f t="shared" si="0"/>
        <v>15975</v>
      </c>
      <c r="I21" s="59"/>
      <c r="J21" s="4"/>
    </row>
    <row r="22" spans="1:10" s="1" customFormat="1" x14ac:dyDescent="0.25">
      <c r="A22" s="4" t="s">
        <v>85</v>
      </c>
      <c r="B22" s="58">
        <v>3700</v>
      </c>
      <c r="C22" s="58"/>
      <c r="D22" s="58">
        <v>0</v>
      </c>
      <c r="E22" s="58"/>
      <c r="F22" s="58">
        <v>0</v>
      </c>
      <c r="G22" s="59"/>
      <c r="H22" s="58">
        <f t="shared" si="0"/>
        <v>3700</v>
      </c>
      <c r="I22" s="59"/>
      <c r="J22" s="4"/>
    </row>
    <row r="23" spans="1:10" s="1" customFormat="1" x14ac:dyDescent="0.25">
      <c r="A23" s="4" t="s">
        <v>86</v>
      </c>
      <c r="B23" s="58">
        <v>500</v>
      </c>
      <c r="C23" s="58"/>
      <c r="D23" s="58">
        <v>0</v>
      </c>
      <c r="E23" s="58"/>
      <c r="F23" s="58">
        <v>0</v>
      </c>
      <c r="G23" s="59"/>
      <c r="H23" s="58">
        <f t="shared" si="0"/>
        <v>500</v>
      </c>
      <c r="I23" s="59"/>
      <c r="J23" s="4"/>
    </row>
    <row r="24" spans="1:10" s="1" customFormat="1" x14ac:dyDescent="0.25">
      <c r="A24" s="4" t="s">
        <v>87</v>
      </c>
      <c r="B24" s="58">
        <v>295799</v>
      </c>
      <c r="C24" s="58"/>
      <c r="D24" s="58">
        <v>0</v>
      </c>
      <c r="E24" s="58"/>
      <c r="F24" s="58">
        <v>0</v>
      </c>
      <c r="G24" s="59"/>
      <c r="H24" s="58">
        <f t="shared" si="0"/>
        <v>295799</v>
      </c>
      <c r="I24" s="59"/>
      <c r="J24" s="4"/>
    </row>
    <row r="25" spans="1:10" s="1" customFormat="1" x14ac:dyDescent="0.25">
      <c r="A25" s="4" t="s">
        <v>63</v>
      </c>
      <c r="B25" s="58">
        <v>44000</v>
      </c>
      <c r="C25" s="58"/>
      <c r="D25" s="58">
        <v>0</v>
      </c>
      <c r="E25" s="58"/>
      <c r="F25" s="58">
        <v>0</v>
      </c>
      <c r="G25" s="59"/>
      <c r="H25" s="58">
        <f t="shared" si="0"/>
        <v>44000</v>
      </c>
      <c r="I25" s="59"/>
      <c r="J25" s="4"/>
    </row>
    <row r="26" spans="1:10" s="1" customFormat="1" x14ac:dyDescent="0.25">
      <c r="A26" s="4" t="s">
        <v>64</v>
      </c>
      <c r="B26" s="58">
        <v>1747810</v>
      </c>
      <c r="C26" s="58"/>
      <c r="D26" s="58">
        <v>0</v>
      </c>
      <c r="E26" s="58"/>
      <c r="F26" s="58">
        <v>0</v>
      </c>
      <c r="G26" s="59"/>
      <c r="H26" s="58">
        <f t="shared" si="0"/>
        <v>1747810</v>
      </c>
      <c r="I26" s="59"/>
      <c r="J26" s="4"/>
    </row>
    <row r="27" spans="1:10" s="1" customFormat="1" ht="16.5" x14ac:dyDescent="0.35">
      <c r="A27" s="4" t="s">
        <v>89</v>
      </c>
      <c r="B27" s="60">
        <v>3500</v>
      </c>
      <c r="C27" s="58"/>
      <c r="D27" s="60">
        <v>0</v>
      </c>
      <c r="E27" s="58"/>
      <c r="F27" s="60">
        <v>0</v>
      </c>
      <c r="G27" s="61"/>
      <c r="H27" s="60">
        <f t="shared" si="0"/>
        <v>3500</v>
      </c>
      <c r="I27" s="59"/>
      <c r="J27" s="4"/>
    </row>
    <row r="28" spans="1:10" s="1" customFormat="1" ht="16.5" x14ac:dyDescent="0.35">
      <c r="A28" s="64" t="s">
        <v>55</v>
      </c>
      <c r="B28" s="60">
        <f>SUM(B15:B27)</f>
        <v>3008339</v>
      </c>
      <c r="C28" s="58"/>
      <c r="D28" s="60">
        <f>SUM(D15:D27)</f>
        <v>0</v>
      </c>
      <c r="E28" s="58"/>
      <c r="F28" s="60">
        <f>SUM(F15:F27)</f>
        <v>163625</v>
      </c>
      <c r="G28" s="59"/>
      <c r="H28" s="60">
        <f>SUM(H15:H27)</f>
        <v>3171964</v>
      </c>
      <c r="I28" s="59"/>
      <c r="J28" s="4"/>
    </row>
    <row r="29" spans="1:10" s="2" customFormat="1" ht="3.75" customHeight="1" x14ac:dyDescent="0.2">
      <c r="A29" s="4"/>
      <c r="B29" s="58"/>
      <c r="C29" s="58"/>
      <c r="D29" s="58"/>
      <c r="E29" s="58"/>
      <c r="F29" s="58"/>
      <c r="G29" s="59"/>
      <c r="H29" s="58"/>
      <c r="I29" s="59"/>
      <c r="J29" s="4"/>
    </row>
    <row r="30" spans="1:10" s="2" customFormat="1" ht="12.75" x14ac:dyDescent="0.2">
      <c r="A30" s="4" t="s">
        <v>65</v>
      </c>
      <c r="B30" s="6"/>
      <c r="C30" s="6"/>
      <c r="D30" s="6"/>
      <c r="E30" s="6"/>
      <c r="F30" s="6"/>
      <c r="G30" s="4"/>
      <c r="H30" s="6"/>
      <c r="I30" s="4"/>
      <c r="J30" s="4"/>
    </row>
    <row r="31" spans="1:10" s="2" customFormat="1" ht="15" customHeight="1" x14ac:dyDescent="0.35">
      <c r="A31" s="4" t="s">
        <v>66</v>
      </c>
      <c r="B31" s="26">
        <v>0</v>
      </c>
      <c r="C31" s="26"/>
      <c r="D31" s="26">
        <v>0</v>
      </c>
      <c r="E31" s="26"/>
      <c r="F31" s="26">
        <v>0</v>
      </c>
      <c r="G31" s="40"/>
      <c r="H31" s="26">
        <f t="shared" ref="H31:H32" si="1">+B31+F31</f>
        <v>0</v>
      </c>
      <c r="I31" s="4"/>
      <c r="J31" s="4"/>
    </row>
    <row r="32" spans="1:10" s="11" customFormat="1" ht="16.5" hidden="1" x14ac:dyDescent="0.35">
      <c r="A32" s="4" t="s">
        <v>67</v>
      </c>
      <c r="B32" s="26">
        <v>0</v>
      </c>
      <c r="C32" s="6"/>
      <c r="D32" s="26">
        <v>0</v>
      </c>
      <c r="E32" s="4"/>
      <c r="F32" s="26">
        <v>0</v>
      </c>
      <c r="G32" s="4"/>
      <c r="H32" s="26">
        <f t="shared" si="1"/>
        <v>0</v>
      </c>
      <c r="I32" s="4"/>
      <c r="J32" s="3"/>
    </row>
    <row r="33" spans="1:10" s="1" customFormat="1" ht="16.5" x14ac:dyDescent="0.35">
      <c r="A33" s="65" t="s">
        <v>55</v>
      </c>
      <c r="B33" s="26">
        <f>SUM(B31:B32)</f>
        <v>0</v>
      </c>
      <c r="C33" s="26"/>
      <c r="D33" s="26">
        <f>SUM(D31:D32)</f>
        <v>0</v>
      </c>
      <c r="E33" s="26"/>
      <c r="F33" s="26">
        <f>SUM(F31:F32)</f>
        <v>0</v>
      </c>
      <c r="G33" s="40"/>
      <c r="H33" s="26">
        <f>SUM(H31:H32)</f>
        <v>0</v>
      </c>
      <c r="I33" s="4"/>
      <c r="J33" s="4"/>
    </row>
    <row r="34" spans="1:10" s="2" customFormat="1" ht="3.75" customHeight="1" x14ac:dyDescent="0.2">
      <c r="A34" s="4"/>
      <c r="B34" s="58"/>
      <c r="C34" s="58"/>
      <c r="D34" s="58"/>
      <c r="E34" s="58"/>
      <c r="F34" s="58"/>
      <c r="G34" s="59"/>
      <c r="H34" s="58"/>
      <c r="I34" s="59"/>
      <c r="J34" s="4"/>
    </row>
    <row r="35" spans="1:10" s="2" customFormat="1" x14ac:dyDescent="0.35">
      <c r="A35" s="4" t="s">
        <v>397</v>
      </c>
      <c r="B35" s="39">
        <f>+B12-B28+B33</f>
        <v>-240039</v>
      </c>
      <c r="C35" s="25"/>
      <c r="D35" s="39">
        <f>+D12-D28+D33</f>
        <v>0</v>
      </c>
      <c r="E35" s="25"/>
      <c r="F35" s="39">
        <f>+F12-F28+F33</f>
        <v>-163625</v>
      </c>
      <c r="G35" s="25"/>
      <c r="H35" s="39">
        <f>+H12-H28+H33</f>
        <v>-403664</v>
      </c>
      <c r="I35" s="4"/>
      <c r="J35" s="4"/>
    </row>
    <row r="36" spans="1:10" s="2" customFormat="1" ht="3.75" customHeight="1" x14ac:dyDescent="0.2">
      <c r="A36" s="4"/>
      <c r="B36" s="58"/>
      <c r="C36" s="58"/>
      <c r="D36" s="58"/>
      <c r="E36" s="58"/>
      <c r="F36" s="58"/>
      <c r="G36" s="59"/>
      <c r="H36" s="58"/>
      <c r="I36" s="59"/>
      <c r="J36" s="4"/>
    </row>
    <row r="37" spans="1:10" s="2" customFormat="1" ht="12.75" x14ac:dyDescent="0.2">
      <c r="A37" s="4" t="s">
        <v>266</v>
      </c>
      <c r="B37" s="6"/>
      <c r="C37" s="6"/>
      <c r="D37" s="6"/>
      <c r="E37" s="6"/>
      <c r="F37" s="6"/>
      <c r="G37" s="4"/>
      <c r="H37" s="6"/>
      <c r="I37" s="4"/>
      <c r="J37" s="4"/>
    </row>
    <row r="38" spans="1:10" s="2" customFormat="1" x14ac:dyDescent="0.35">
      <c r="A38" s="4" t="s">
        <v>399</v>
      </c>
      <c r="B38" s="39">
        <f>+'Budget Adj - Unrestricted'!B55+'Budget Adj - Auxiliary'!B35</f>
        <v>0</v>
      </c>
      <c r="C38" s="39"/>
      <c r="D38" s="39">
        <f>+'Budget Adj - Unrestricted'!D55+'Budget Adj - Auxiliary'!D35</f>
        <v>0</v>
      </c>
      <c r="E38" s="39"/>
      <c r="F38" s="39">
        <f>+'Budget Adj - Unrestricted'!F55+'Budget Adj - Auxiliary'!F35</f>
        <v>2.3283064365386963E-10</v>
      </c>
      <c r="G38" s="39"/>
      <c r="H38" s="39">
        <f>+'Budget Adj - Unrestricted'!H55+'Budget Adj - Auxiliary'!H35</f>
        <v>0</v>
      </c>
      <c r="I38" s="4"/>
      <c r="J38" s="4"/>
    </row>
    <row r="39" spans="1:10" s="2" customFormat="1" ht="12.75" x14ac:dyDescent="0.2">
      <c r="A39" s="4"/>
      <c r="B39" s="6"/>
      <c r="C39" s="6"/>
      <c r="D39" s="6"/>
      <c r="E39" s="6"/>
      <c r="F39" s="6"/>
      <c r="G39" s="4"/>
      <c r="H39" s="6"/>
      <c r="I39" s="4"/>
      <c r="J39" s="4"/>
    </row>
    <row r="40" spans="1:10" s="2" customFormat="1" ht="12.75" x14ac:dyDescent="0.2">
      <c r="A40" s="4"/>
      <c r="B40" s="6"/>
      <c r="C40" s="6"/>
      <c r="D40" s="6"/>
      <c r="E40" s="6"/>
      <c r="F40" s="6"/>
      <c r="G40" s="4"/>
      <c r="H40" s="6"/>
      <c r="I40" s="4"/>
      <c r="J40" s="4"/>
    </row>
    <row r="41" spans="1:10" s="2" customFormat="1" ht="12.75" x14ac:dyDescent="0.2">
      <c r="A41" s="4"/>
      <c r="B41" s="6"/>
      <c r="C41" s="6"/>
      <c r="D41" s="6"/>
      <c r="E41" s="6"/>
      <c r="F41" s="6"/>
      <c r="G41" s="4"/>
      <c r="H41" s="6"/>
      <c r="I41" s="4"/>
      <c r="J41" s="4"/>
    </row>
    <row r="42" spans="1:10" s="2" customFormat="1" ht="12.75" x14ac:dyDescent="0.2">
      <c r="A42" s="4"/>
      <c r="B42" s="6"/>
      <c r="C42" s="6"/>
      <c r="D42" s="6"/>
      <c r="E42" s="6"/>
      <c r="F42" s="6"/>
      <c r="G42" s="4"/>
      <c r="H42" s="6"/>
      <c r="I42" s="4"/>
      <c r="J42" s="4"/>
    </row>
    <row r="43" spans="1:10" s="2" customFormat="1" ht="12.75" x14ac:dyDescent="0.2">
      <c r="A43" s="4"/>
      <c r="B43" s="6"/>
      <c r="C43" s="6"/>
      <c r="D43" s="6"/>
      <c r="E43" s="6"/>
      <c r="F43" s="6"/>
      <c r="G43" s="4"/>
      <c r="H43" s="6"/>
      <c r="I43" s="4"/>
      <c r="J43" s="4"/>
    </row>
    <row r="44" spans="1:10" s="2" customFormat="1" ht="12.75" x14ac:dyDescent="0.2">
      <c r="A44" s="4"/>
      <c r="B44" s="6"/>
      <c r="C44" s="6"/>
      <c r="D44" s="6"/>
      <c r="E44" s="6"/>
      <c r="F44" s="6"/>
      <c r="G44" s="4"/>
      <c r="H44" s="6"/>
      <c r="I44" s="4"/>
      <c r="J44" s="4"/>
    </row>
    <row r="45" spans="1:10" s="2" customFormat="1" ht="12.75" x14ac:dyDescent="0.2">
      <c r="A45" s="4"/>
      <c r="B45" s="6"/>
      <c r="C45" s="6"/>
      <c r="D45" s="6"/>
      <c r="E45" s="6"/>
      <c r="F45" s="6"/>
      <c r="G45" s="4"/>
      <c r="H45" s="6"/>
      <c r="I45" s="4"/>
      <c r="J45" s="4"/>
    </row>
    <row r="46" spans="1:10" s="2" customFormat="1" ht="12.75" x14ac:dyDescent="0.2">
      <c r="A46" s="4"/>
      <c r="B46" s="6"/>
      <c r="C46" s="6"/>
      <c r="D46" s="6"/>
      <c r="E46" s="6"/>
      <c r="F46" s="6"/>
      <c r="G46" s="4"/>
      <c r="H46" s="6"/>
      <c r="I46" s="4"/>
      <c r="J46" s="4"/>
    </row>
    <row r="47" spans="1:10" s="2" customFormat="1" ht="12.75" x14ac:dyDescent="0.2">
      <c r="A47" s="4"/>
      <c r="B47" s="6"/>
      <c r="C47" s="6"/>
      <c r="D47" s="6"/>
      <c r="E47" s="6"/>
      <c r="F47" s="6"/>
      <c r="G47" s="4"/>
      <c r="H47" s="6"/>
      <c r="I47" s="4"/>
      <c r="J47" s="4"/>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H43" sqref="H43"/>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1" t="s">
        <v>0</v>
      </c>
      <c r="B1" s="111"/>
      <c r="C1" s="111"/>
      <c r="D1" s="111"/>
      <c r="E1" s="111"/>
      <c r="F1" s="111"/>
      <c r="G1" s="111"/>
      <c r="H1" s="111"/>
    </row>
    <row r="2" spans="1:8" x14ac:dyDescent="0.25">
      <c r="A2" s="112" t="s">
        <v>394</v>
      </c>
      <c r="B2" s="112"/>
      <c r="C2" s="112"/>
      <c r="D2" s="112"/>
      <c r="E2" s="112"/>
      <c r="F2" s="112"/>
      <c r="G2" s="112"/>
      <c r="H2" s="112"/>
    </row>
    <row r="3" spans="1:8" x14ac:dyDescent="0.25">
      <c r="A3" s="113" t="str">
        <f>+'Statement of Net Position'!A3:E3</f>
        <v>March 31, 2022</v>
      </c>
      <c r="B3" s="113"/>
      <c r="C3" s="113"/>
      <c r="D3" s="113"/>
      <c r="E3" s="113"/>
      <c r="F3" s="113"/>
      <c r="G3" s="113"/>
      <c r="H3" s="113"/>
    </row>
    <row r="5" spans="1:8" s="46" customFormat="1" ht="18" customHeight="1" x14ac:dyDescent="0.25">
      <c r="A5" s="44" t="s">
        <v>95</v>
      </c>
      <c r="B5" s="115" t="s">
        <v>362</v>
      </c>
      <c r="C5" s="115"/>
      <c r="D5" s="115"/>
      <c r="E5" s="115"/>
      <c r="F5" s="115"/>
      <c r="G5" s="115"/>
      <c r="H5" s="115"/>
    </row>
    <row r="6" spans="1:8" s="46" customFormat="1" ht="18" customHeight="1" x14ac:dyDescent="0.25">
      <c r="A6" s="44" t="s">
        <v>96</v>
      </c>
      <c r="B6" s="115" t="s">
        <v>363</v>
      </c>
      <c r="C6" s="115"/>
      <c r="D6" s="115"/>
      <c r="E6" s="115"/>
      <c r="F6" s="115"/>
      <c r="G6" s="115"/>
      <c r="H6" s="115"/>
    </row>
    <row r="7" spans="1:8" s="46" customFormat="1" ht="18" customHeight="1" x14ac:dyDescent="0.25">
      <c r="A7" s="44" t="s">
        <v>97</v>
      </c>
      <c r="B7" s="66" t="s">
        <v>98</v>
      </c>
      <c r="C7" s="45"/>
      <c r="D7" s="45"/>
      <c r="E7" s="45"/>
      <c r="F7" s="45"/>
      <c r="G7" s="45"/>
      <c r="H7" s="45"/>
    </row>
    <row r="8" spans="1:8" s="46" customFormat="1" ht="18" customHeight="1" x14ac:dyDescent="0.25">
      <c r="A8" s="44" t="s">
        <v>99</v>
      </c>
      <c r="B8" s="115" t="s">
        <v>364</v>
      </c>
      <c r="C8" s="115"/>
      <c r="D8" s="115"/>
      <c r="E8" s="115"/>
      <c r="F8" s="115"/>
      <c r="G8" s="115"/>
      <c r="H8" s="115"/>
    </row>
    <row r="9" spans="1:8" s="46" customFormat="1" ht="36" customHeight="1" x14ac:dyDescent="0.25">
      <c r="A9" s="44"/>
      <c r="B9" s="114" t="s">
        <v>197</v>
      </c>
      <c r="C9" s="114"/>
      <c r="D9" s="114"/>
      <c r="E9" s="114"/>
      <c r="F9" s="114"/>
      <c r="G9" s="114"/>
      <c r="H9" s="114"/>
    </row>
    <row r="10" spans="1:8" s="46" customFormat="1" ht="36" customHeight="1" x14ac:dyDescent="0.25">
      <c r="A10" s="44" t="s">
        <v>100</v>
      </c>
      <c r="B10" s="114" t="s">
        <v>275</v>
      </c>
      <c r="C10" s="114"/>
      <c r="D10" s="114"/>
      <c r="E10" s="114"/>
      <c r="F10" s="114"/>
      <c r="G10" s="114"/>
      <c r="H10" s="114"/>
    </row>
    <row r="11" spans="1:8" s="46" customFormat="1" ht="18" customHeight="1" x14ac:dyDescent="0.25">
      <c r="A11" s="44" t="s">
        <v>101</v>
      </c>
      <c r="B11" s="114" t="s">
        <v>281</v>
      </c>
      <c r="C11" s="114"/>
      <c r="D11" s="114"/>
      <c r="E11" s="114"/>
      <c r="F11" s="114"/>
      <c r="G11" s="114"/>
      <c r="H11" s="114"/>
    </row>
    <row r="12" spans="1:8" s="46" customFormat="1" ht="36" customHeight="1" x14ac:dyDescent="0.25">
      <c r="A12" s="44" t="s">
        <v>102</v>
      </c>
      <c r="B12" s="114" t="s">
        <v>381</v>
      </c>
      <c r="C12" s="114"/>
      <c r="D12" s="114"/>
      <c r="E12" s="114"/>
      <c r="F12" s="114"/>
      <c r="G12" s="114"/>
      <c r="H12" s="114"/>
    </row>
    <row r="13" spans="1:8" s="46" customFormat="1" ht="18" customHeight="1" x14ac:dyDescent="0.25">
      <c r="A13" s="44" t="s">
        <v>103</v>
      </c>
      <c r="B13" s="66" t="s">
        <v>104</v>
      </c>
    </row>
    <row r="14" spans="1:8" s="46" customFormat="1" ht="18" customHeight="1" x14ac:dyDescent="0.25">
      <c r="A14" s="44" t="s">
        <v>105</v>
      </c>
      <c r="B14" s="66" t="s">
        <v>106</v>
      </c>
      <c r="C14" s="45"/>
      <c r="D14" s="45"/>
      <c r="E14" s="45"/>
      <c r="F14" s="45"/>
      <c r="G14" s="45"/>
      <c r="H14" s="45"/>
    </row>
    <row r="15" spans="1:8" s="46" customFormat="1" ht="69.75" customHeight="1" x14ac:dyDescent="0.25">
      <c r="A15" s="44" t="s">
        <v>107</v>
      </c>
      <c r="B15" s="114" t="s">
        <v>365</v>
      </c>
      <c r="C15" s="114"/>
      <c r="D15" s="114"/>
      <c r="E15" s="114"/>
      <c r="F15" s="114"/>
      <c r="G15" s="114"/>
      <c r="H15" s="114"/>
    </row>
    <row r="16" spans="1:8" s="46" customFormat="1" ht="43.5" customHeight="1" x14ac:dyDescent="0.25">
      <c r="A16" s="47" t="s">
        <v>108</v>
      </c>
      <c r="B16" s="114" t="s">
        <v>352</v>
      </c>
      <c r="C16" s="114"/>
      <c r="D16" s="114"/>
      <c r="E16" s="114"/>
      <c r="F16" s="114"/>
      <c r="G16" s="114"/>
      <c r="H16" s="114"/>
    </row>
    <row r="17" spans="1:8" s="46" customFormat="1" ht="18" customHeight="1" x14ac:dyDescent="0.25">
      <c r="A17" s="44" t="s">
        <v>109</v>
      </c>
      <c r="B17" s="66" t="s">
        <v>253</v>
      </c>
    </row>
    <row r="18" spans="1:8" s="46" customFormat="1" ht="18" customHeight="1" x14ac:dyDescent="0.25">
      <c r="A18" s="44" t="s">
        <v>193</v>
      </c>
      <c r="B18" s="115" t="s">
        <v>353</v>
      </c>
      <c r="C18" s="115"/>
      <c r="D18" s="115"/>
      <c r="E18" s="115"/>
      <c r="F18" s="115"/>
      <c r="G18" s="115"/>
      <c r="H18" s="115"/>
    </row>
    <row r="19" spans="1:8" s="46" customFormat="1" ht="18" customHeight="1" x14ac:dyDescent="0.25">
      <c r="A19" s="47" t="s">
        <v>260</v>
      </c>
      <c r="B19" s="115" t="s">
        <v>110</v>
      </c>
      <c r="C19" s="115"/>
      <c r="D19" s="115"/>
      <c r="E19" s="115"/>
      <c r="F19" s="115"/>
      <c r="G19" s="115"/>
      <c r="H19" s="115"/>
    </row>
    <row r="20" spans="1:8" s="46" customFormat="1" ht="36" customHeight="1" x14ac:dyDescent="0.25">
      <c r="A20" s="47" t="s">
        <v>262</v>
      </c>
      <c r="B20" s="114" t="s">
        <v>247</v>
      </c>
      <c r="C20" s="114"/>
      <c r="D20" s="114"/>
      <c r="E20" s="114"/>
      <c r="F20" s="114"/>
      <c r="G20" s="114"/>
      <c r="H20" s="114"/>
    </row>
    <row r="21" spans="1:8" s="46" customFormat="1" ht="18" customHeight="1" x14ac:dyDescent="0.25">
      <c r="A21" s="62" t="s">
        <v>276</v>
      </c>
      <c r="B21" s="66" t="s">
        <v>263</v>
      </c>
    </row>
    <row r="22" spans="1:8" ht="18" customHeight="1" x14ac:dyDescent="0.25">
      <c r="A22" s="62" t="s">
        <v>277</v>
      </c>
      <c r="B22" s="66" t="s">
        <v>194</v>
      </c>
    </row>
    <row r="23" spans="1:8" ht="18" customHeight="1" x14ac:dyDescent="0.25">
      <c r="A23" s="62" t="s">
        <v>279</v>
      </c>
      <c r="B23" s="66" t="s">
        <v>298</v>
      </c>
    </row>
    <row r="24" spans="1:8" ht="18" customHeight="1" x14ac:dyDescent="0.25">
      <c r="A24" s="62" t="s">
        <v>278</v>
      </c>
      <c r="B24" s="66" t="s">
        <v>297</v>
      </c>
    </row>
    <row r="25" spans="1:8" ht="36" customHeight="1" x14ac:dyDescent="0.25">
      <c r="A25" s="62" t="s">
        <v>296</v>
      </c>
      <c r="B25" s="114" t="s">
        <v>300</v>
      </c>
      <c r="C25" s="114"/>
      <c r="D25" s="114"/>
      <c r="E25" s="114"/>
      <c r="F25" s="114"/>
      <c r="G25" s="114"/>
      <c r="H25" s="114"/>
    </row>
    <row r="26" spans="1:8" ht="36" customHeight="1" x14ac:dyDescent="0.25">
      <c r="A26" s="48" t="s">
        <v>299</v>
      </c>
      <c r="B26" s="114" t="s">
        <v>301</v>
      </c>
      <c r="C26" s="114"/>
      <c r="D26" s="114"/>
      <c r="E26" s="114"/>
      <c r="F26" s="114"/>
      <c r="G26" s="114"/>
      <c r="H26" s="114"/>
    </row>
    <row r="27" spans="1:8" ht="36" customHeight="1" x14ac:dyDescent="0.25">
      <c r="A27" s="48"/>
    </row>
  </sheetData>
  <mergeCells count="17">
    <mergeCell ref="B26:H26"/>
    <mergeCell ref="B5:H5"/>
    <mergeCell ref="B6:H6"/>
    <mergeCell ref="B19:H19"/>
    <mergeCell ref="B10:H10"/>
    <mergeCell ref="B8:H8"/>
    <mergeCell ref="B25:H25"/>
    <mergeCell ref="B15:H15"/>
    <mergeCell ref="B20:H20"/>
    <mergeCell ref="B16:H16"/>
    <mergeCell ref="B18:H18"/>
    <mergeCell ref="A1:H1"/>
    <mergeCell ref="A2:H2"/>
    <mergeCell ref="A3:H3"/>
    <mergeCell ref="B12:H12"/>
    <mergeCell ref="B9:H9"/>
    <mergeCell ref="B11:H11"/>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5"/>
  <sheetViews>
    <sheetView zoomScaleNormal="100" workbookViewId="0">
      <selection sqref="A1:J1"/>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4" bestFit="1" customWidth="1"/>
    <col min="13" max="13" width="11.28515625" bestFit="1" customWidth="1"/>
  </cols>
  <sheetData>
    <row r="1" spans="1:11" x14ac:dyDescent="0.25">
      <c r="A1" s="109" t="s">
        <v>0</v>
      </c>
      <c r="B1" s="109"/>
      <c r="C1" s="109"/>
      <c r="D1" s="109"/>
      <c r="E1" s="109"/>
      <c r="F1" s="109"/>
      <c r="G1" s="109"/>
      <c r="H1" s="109"/>
      <c r="I1" s="109"/>
      <c r="J1" s="109"/>
    </row>
    <row r="2" spans="1:11" x14ac:dyDescent="0.25">
      <c r="A2" s="109" t="s">
        <v>395</v>
      </c>
      <c r="B2" s="109"/>
      <c r="C2" s="109"/>
      <c r="D2" s="109"/>
      <c r="E2" s="109"/>
      <c r="F2" s="109"/>
      <c r="G2" s="109"/>
      <c r="H2" s="109"/>
      <c r="I2" s="109"/>
      <c r="J2" s="109"/>
    </row>
    <row r="3" spans="1:11" x14ac:dyDescent="0.25">
      <c r="A3" s="110" t="str">
        <f>+'Statement of Net Position'!A3:E3</f>
        <v>March 31, 2022</v>
      </c>
      <c r="B3" s="110"/>
      <c r="C3" s="110"/>
      <c r="D3" s="110"/>
      <c r="E3" s="110"/>
      <c r="F3" s="110"/>
      <c r="G3" s="110"/>
      <c r="H3" s="110"/>
      <c r="I3" s="110"/>
      <c r="J3" s="110"/>
    </row>
    <row r="4" spans="1:11" ht="3.95" customHeight="1" x14ac:dyDescent="0.25"/>
    <row r="5" spans="1:11" x14ac:dyDescent="0.25">
      <c r="A5" s="4" t="s">
        <v>73</v>
      </c>
    </row>
    <row r="6" spans="1:11" ht="3.95" customHeight="1" x14ac:dyDescent="0.25">
      <c r="B6" s="68"/>
      <c r="C6" s="64"/>
      <c r="D6" s="64"/>
      <c r="E6" s="64"/>
      <c r="F6" s="64" t="s">
        <v>36</v>
      </c>
      <c r="G6" s="64"/>
      <c r="H6" s="64" t="s">
        <v>37</v>
      </c>
      <c r="I6" s="64"/>
      <c r="J6" s="64" t="s">
        <v>38</v>
      </c>
    </row>
    <row r="7" spans="1:11" s="1" customFormat="1" x14ac:dyDescent="0.25">
      <c r="A7" s="4"/>
      <c r="B7" s="68"/>
      <c r="C7" s="64"/>
      <c r="D7" s="20"/>
      <c r="E7" s="64"/>
      <c r="F7" s="64" t="s">
        <v>36</v>
      </c>
      <c r="G7" s="64"/>
      <c r="H7" s="64" t="s">
        <v>37</v>
      </c>
      <c r="I7" s="64"/>
      <c r="J7" s="64" t="s">
        <v>38</v>
      </c>
      <c r="K7" s="11"/>
    </row>
    <row r="8" spans="1:11" x14ac:dyDescent="0.25">
      <c r="B8" s="68" t="s">
        <v>32</v>
      </c>
      <c r="C8" s="64"/>
      <c r="D8" s="64" t="s">
        <v>34</v>
      </c>
      <c r="E8" s="64"/>
      <c r="F8" s="64" t="s">
        <v>32</v>
      </c>
      <c r="G8" s="64"/>
      <c r="H8" s="64" t="s">
        <v>34</v>
      </c>
      <c r="I8" s="64"/>
      <c r="J8" s="21">
        <f>+H9</f>
        <v>44286</v>
      </c>
    </row>
    <row r="9" spans="1:11" x14ac:dyDescent="0.25">
      <c r="B9" s="22" t="s">
        <v>33</v>
      </c>
      <c r="C9" s="64"/>
      <c r="D9" s="23" t="s">
        <v>35</v>
      </c>
      <c r="E9" s="64"/>
      <c r="F9" s="22" t="s">
        <v>33</v>
      </c>
      <c r="G9" s="64"/>
      <c r="H9" s="24">
        <v>44286</v>
      </c>
      <c r="I9" s="64"/>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2678598</v>
      </c>
      <c r="F11" s="3">
        <f t="shared" ref="F11:F23" si="0">+(D11-B11)/B11+1</f>
        <v>0.52500035279673729</v>
      </c>
      <c r="H11" s="37">
        <f>+'Rev, Exp, Cha Unrestricted'!H10+'Rev, Exp, Cha Federal Restrict'!H10+'Rev, Exp, Cha State Restr '!H10+'Rev, Exp, Cha Local Restr '!H10+'Rev, Exp, Cha Debt Service'!H10</f>
        <v>2906812</v>
      </c>
      <c r="J11" s="3">
        <f>+(D11-H11)/H11+1</f>
        <v>0.921489934677578</v>
      </c>
      <c r="K11" s="16" t="s">
        <v>111</v>
      </c>
    </row>
    <row r="12" spans="1:11" x14ac:dyDescent="0.25">
      <c r="A12" s="4" t="s">
        <v>92</v>
      </c>
      <c r="B12" s="25"/>
      <c r="C12" s="6"/>
      <c r="D12" s="37"/>
      <c r="F12" s="3"/>
      <c r="H12" s="37"/>
      <c r="J12" s="3"/>
    </row>
    <row r="13" spans="1:11" x14ac:dyDescent="0.25">
      <c r="A13" s="10" t="s">
        <v>93</v>
      </c>
      <c r="B13" s="5">
        <f>+'Rev, Exp, Cha Unrestricted'!B12</f>
        <v>845490</v>
      </c>
      <c r="C13" s="6"/>
      <c r="D13" s="5">
        <f>+'Rev, Exp, Cha Unrestricted'!D12</f>
        <v>981784</v>
      </c>
      <c r="F13" s="3">
        <f t="shared" si="0"/>
        <v>1.1612011969390532</v>
      </c>
      <c r="H13" s="5">
        <f>+'Rev, Exp, Cha Unrestricted'!H12</f>
        <v>797874</v>
      </c>
      <c r="J13" s="3">
        <f>+(D13-H13)/H13+1</f>
        <v>1.2305000538932211</v>
      </c>
      <c r="K13" s="16" t="s">
        <v>112</v>
      </c>
    </row>
    <row r="14" spans="1:11" x14ac:dyDescent="0.25">
      <c r="A14" s="10" t="s">
        <v>94</v>
      </c>
      <c r="B14" s="5">
        <f>+'Rev, Exp, Cha Unrestricted'!B13</f>
        <v>285204</v>
      </c>
      <c r="C14" s="6"/>
      <c r="D14" s="5">
        <f>+'Rev, Exp, Cha Unrestricted'!D13</f>
        <v>327372.27</v>
      </c>
      <c r="F14" s="3">
        <f t="shared" si="0"/>
        <v>1.1478530104767115</v>
      </c>
      <c r="H14" s="5">
        <f>+'Rev, Exp, Cha Unrestricted'!H13</f>
        <v>283738.32</v>
      </c>
      <c r="J14" s="3">
        <f>+(D14-H14)/H14+1</f>
        <v>1.1537823653851196</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12972434.26</v>
      </c>
      <c r="F16" s="3">
        <f t="shared" si="0"/>
        <v>0.99696242971561777</v>
      </c>
      <c r="H16" s="5">
        <f>+'Rev, Exp, Cha Unrestricted'!H15+'Rev, Exp, Cha Federal Restrict'!H15+'Rev, Exp, Cha State Restr '!H15+'Rev, Exp, Cha Local Restr '!H15+'Rev, Exp, Cha Debt Service'!H12</f>
        <v>12502329.5</v>
      </c>
      <c r="J16" s="3">
        <f>+(D16-H16)/H16+1</f>
        <v>1.0376013734080516</v>
      </c>
      <c r="K16" s="16" t="s">
        <v>114</v>
      </c>
    </row>
    <row r="17" spans="1:13" x14ac:dyDescent="0.25">
      <c r="A17" s="10" t="s">
        <v>50</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2612366.7799999998</v>
      </c>
      <c r="F17" s="3">
        <f t="shared" si="0"/>
        <v>0.99559013208391345</v>
      </c>
      <c r="H17" s="5">
        <f>+'Rev, Exp, Cha Unrestricted'!H16+'Rev, Exp, Cha Federal Restrict'!H16+'Rev, Exp, Cha State Restr '!H16+'Rev, Exp, Cha Local Restr '!H16+'Rev, Exp, Cha Debt Service'!H13</f>
        <v>2563224.9900000002</v>
      </c>
      <c r="J17" s="3">
        <f>+(D17-H17)/H17+1</f>
        <v>1.0191718597437673</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3216593.72</v>
      </c>
      <c r="F19" s="3">
        <f t="shared" si="0"/>
        <v>0.76428831066196867</v>
      </c>
      <c r="H19" s="5">
        <f>+'Rev, Exp, Cha Unrestricted'!H18+'Rev, Exp, Cha Federal Restrict'!H18+'Rev, Exp, Cha State Restr '!H18+'Rev, Exp, Cha Local Restr '!H18+'Rev, Exp, Cha Debt Service'!H15</f>
        <v>3214333.89</v>
      </c>
      <c r="J19" s="3">
        <f>+(D19-H19)/H19+1</f>
        <v>1.0007030476849434</v>
      </c>
      <c r="K19" s="16" t="s">
        <v>118</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1011599.39</v>
      </c>
      <c r="F20" s="3">
        <f t="shared" si="0"/>
        <v>0.8336246873699521</v>
      </c>
      <c r="H20" s="5">
        <f>+'Rev, Exp, Cha Unrestricted'!H19+'Rev, Exp, Cha Federal Restrict'!H19+'Rev, Exp, Cha State Restr '!H19+'Rev, Exp, Cha Local Restr '!H19+'Rev, Exp, Cha Debt Service'!H16</f>
        <v>799910.84</v>
      </c>
      <c r="J20" s="3">
        <f>+(D20-H20)/H20+1</f>
        <v>1.2646401816482449</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-107124</v>
      </c>
      <c r="F21" s="3">
        <f t="shared" si="0"/>
        <v>0.48692727272727276</v>
      </c>
      <c r="H21" s="5">
        <f>+'Rev, Exp, Cha Unrestricted'!H20+'Rev, Exp, Cha Federal Restrict'!H20+'Rev, Exp, Cha State Restr '!H20+'Rev, Exp, Cha Local Restr '!H20+'Rev, Exp, Cha Debt Service'!H17</f>
        <v>-102228</v>
      </c>
      <c r="J21" s="3">
        <f>+(D21-H21)/H21+1</f>
        <v>1.0478929451813592</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3749035.68</v>
      </c>
      <c r="F23" s="3">
        <f t="shared" si="0"/>
        <v>0.75033161780084279</v>
      </c>
      <c r="H23" s="5">
        <f>+'Rev, Exp, Cha Unrestricted'!H22+'Rev, Exp, Cha Federal Restrict'!H22+'Rev, Exp, Cha State Restr '!H22+'Rev, Exp, Cha Local Restr '!H22+'Rev, Exp, Cha Debt Service'!H19</f>
        <v>3852708.8</v>
      </c>
      <c r="J23" s="3">
        <f>+(D23-H23)/H23+1</f>
        <v>0.97309084974187521</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-181425.13</v>
      </c>
      <c r="F26" s="3">
        <f t="shared" ref="F26:F33" si="1">+(D26-B26)/B26+1</f>
        <v>0.60475043333333334</v>
      </c>
      <c r="H26" s="5">
        <f>+'Rev, Exp, Cha Unrestricted'!H25+'Rev, Exp, Cha Federal Restrict'!H25+'Rev, Exp, Cha State Restr '!H25+'Rev, Exp, Cha Local Restr '!H25+'Rev, Exp, Cha Debt Service'!H22</f>
        <v>-144874.69</v>
      </c>
      <c r="J26" s="3">
        <f t="shared" ref="J26:J33" si="2">+(D26-H26)/H26+1</f>
        <v>1.2522900307845353</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303812.78000000003</v>
      </c>
      <c r="F28" s="3">
        <f t="shared" si="1"/>
        <v>0.65721222216213304</v>
      </c>
      <c r="H28" s="5">
        <f>+'Rev, Exp, Cha Unrestricted'!H27+'Rev, Exp, Cha Federal Restrict'!H27+'Rev, Exp, Cha State Restr '!H27+'Rev, Exp, Cha Local Restr '!H27+'Rev, Exp, Cha Debt Service'!H24</f>
        <v>259526.81</v>
      </c>
      <c r="J28" s="3">
        <f t="shared" si="2"/>
        <v>1.1706412142930436</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20475.78</v>
      </c>
      <c r="F30" s="3">
        <f t="shared" si="1"/>
        <v>0.10776726315789475</v>
      </c>
      <c r="H30" s="5">
        <f>+'Rev, Exp, Cha Unrestricted'!H28+'Rev, Exp, Cha Federal Restrict'!H28+'Rev, Exp, Cha State Restr '!H28+'Rev, Exp, Cha Local Restr '!H28+'Rev, Exp, Cha Debt Service'!H26</f>
        <v>103970.97</v>
      </c>
      <c r="J30" s="3">
        <f t="shared" si="2"/>
        <v>0.19693747206551981</v>
      </c>
      <c r="K30" s="16" t="s">
        <v>127</v>
      </c>
    </row>
    <row r="31" spans="1:13" x14ac:dyDescent="0.25">
      <c r="A31" s="4" t="s">
        <v>64</v>
      </c>
      <c r="B31" s="6">
        <f>+'Rev, Exp, Cha Auxiliary'!B13</f>
        <v>2768300</v>
      </c>
      <c r="C31" s="6"/>
      <c r="D31" s="5">
        <f>+'Rev, Exp, Cha Auxiliary'!D13</f>
        <v>2559434.88</v>
      </c>
      <c r="F31" s="3">
        <f t="shared" si="1"/>
        <v>0.92455112523931648</v>
      </c>
      <c r="H31" s="5">
        <f>+'Rev, Exp, Cha Auxiliary'!H13</f>
        <v>918952.66999999993</v>
      </c>
      <c r="J31" s="3">
        <f t="shared" si="2"/>
        <v>2.7851650727561408</v>
      </c>
      <c r="K31" s="16" t="s">
        <v>128</v>
      </c>
    </row>
    <row r="32" spans="1:13" x14ac:dyDescent="0.25">
      <c r="A32" s="4" t="s">
        <v>74</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1303783.01</v>
      </c>
      <c r="F32" s="3">
        <f t="shared" si="1"/>
        <v>11.708873013022004</v>
      </c>
      <c r="H32" s="5">
        <f>+'Rev, Exp, Cha Unrestricted'!H30+'Rev, Exp, Cha Federal Restrict'!H30+'Rev, Exp, Cha State Restr '!H30+'Rev, Exp, Cha Local Restr '!H30+'Rev, Exp, Cha Debt Service'!H28</f>
        <v>611173.63</v>
      </c>
      <c r="J32" s="3">
        <f t="shared" si="2"/>
        <v>2.1332448685654191</v>
      </c>
      <c r="K32" s="16" t="s">
        <v>129</v>
      </c>
    </row>
    <row r="33" spans="1:11" x14ac:dyDescent="0.25">
      <c r="A33" s="4" t="s">
        <v>63</v>
      </c>
      <c r="B33" s="6">
        <f>+'Rev, Exp, Cha Unrestricted'!B31+'Rev, Exp, Cha Federal Restrict'!B31+'Rev, Exp, Cha State Restr '!B31+'Rev, Exp, Cha Local Restr '!B31+'Rev, Exp, Cha Debt Service'!B29</f>
        <v>6357232</v>
      </c>
      <c r="C33" s="6"/>
      <c r="D33" s="5">
        <f>+'Rev, Exp, Cha Unrestricted'!D31+'Rev, Exp, Cha Federal Restrict'!D31+'Rev, Exp, Cha State Restr '!D31+'Rev, Exp, Cha Local Restr '!D31+'Rev, Exp, Cha Debt Service'!D29</f>
        <v>6357231.8300000001</v>
      </c>
      <c r="F33" s="3">
        <f t="shared" si="1"/>
        <v>0.99999997325880197</v>
      </c>
      <c r="H33" s="5">
        <f>+'Rev, Exp, Cha Unrestricted'!H31+'Rev, Exp, Cha Federal Restrict'!H31+'Rev, Exp, Cha State Restr '!H31+'Rev, Exp, Cha Local Restr '!H31+'Rev, Exp, Cha Debt Service'!H29</f>
        <v>7612106.0800000001</v>
      </c>
      <c r="J33" s="3">
        <f t="shared" si="2"/>
        <v>0.83514756142231794</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4990941</v>
      </c>
      <c r="C35" s="6"/>
      <c r="D35" s="5">
        <f>+'Rev, Exp, Cha Unrestricted'!D33+'Rev, Exp, Cha Federal Restrict'!D33+'Rev, Exp, Cha State Restr '!D33+'Rev, Exp, Cha Local Restr '!D33+'Rev, Exp, Cha Debt Service'!D31</f>
        <v>4990941.0199999996</v>
      </c>
      <c r="F35" s="3">
        <f t="shared" ref="F35:F38" si="3">+(D35-B35)/B35+1</f>
        <v>1.0000000040072603</v>
      </c>
      <c r="H35" s="5">
        <f>+'Rev, Exp, Cha Unrestricted'!H33+'Rev, Exp, Cha Federal Restrict'!H33+'Rev, Exp, Cha State Restr '!H33+'Rev, Exp, Cha Local Restr '!H33+'Rev, Exp, Cha Debt Service'!H31</f>
        <v>2695783.66</v>
      </c>
      <c r="J35" s="3">
        <f t="shared" ref="J35:J38" si="4">+(D35-H35)/H35+1</f>
        <v>1.8513878149999616</v>
      </c>
      <c r="K35" s="16" t="s">
        <v>140</v>
      </c>
    </row>
    <row r="36" spans="1:11" x14ac:dyDescent="0.25">
      <c r="A36" s="10" t="s">
        <v>52</v>
      </c>
      <c r="B36" s="6">
        <f>+'Rev, Exp, Cha Unrestricted'!B34+'Rev, Exp, Cha Federal Restrict'!B34+'Rev, Exp, Cha State Restr '!B34+'Rev, Exp, Cha Local Restr '!B34+'Rev, Exp, Cha Debt Service'!B32</f>
        <v>499185.48</v>
      </c>
      <c r="C36" s="6"/>
      <c r="D36" s="5">
        <f>+'Rev, Exp, Cha Unrestricted'!D34+'Rev, Exp, Cha Federal Restrict'!D34+'Rev, Exp, Cha State Restr '!D34+'Rev, Exp, Cha Local Restr '!D34+'Rev, Exp, Cha Debt Service'!D32</f>
        <v>499185.48</v>
      </c>
      <c r="F36" s="3">
        <f t="shared" si="3"/>
        <v>1</v>
      </c>
      <c r="H36" s="5">
        <f>+'Rev, Exp, Cha Unrestricted'!H34+'Rev, Exp, Cha Federal Restrict'!H34+'Rev, Exp, Cha State Restr '!H34+'Rev, Exp, Cha Local Restr '!H34+'Rev, Exp, Cha Debt Service'!H32</f>
        <v>310368.98</v>
      </c>
      <c r="J36" s="3">
        <f t="shared" si="4"/>
        <v>1.6083613768360485</v>
      </c>
      <c r="K36" s="16" t="s">
        <v>141</v>
      </c>
    </row>
    <row r="37" spans="1:11" ht="16.5" x14ac:dyDescent="0.35">
      <c r="A37" s="10" t="s">
        <v>54</v>
      </c>
      <c r="B37" s="26">
        <f>+'Rev, Exp, Cha Unrestricted'!B35+'Rev, Exp, Cha Federal Restrict'!B35+'Rev, Exp, Cha State Restr '!B35+'Rev, Exp, Cha Local Restr '!B35+'Rev, Exp, Cha Debt Service'!B33</f>
        <v>115362</v>
      </c>
      <c r="C37" s="6"/>
      <c r="D37" s="8">
        <f>+'Rev, Exp, Cha Unrestricted'!D35+'Rev, Exp, Cha Federal Restrict'!D35+'Rev, Exp, Cha State Restr '!D35+'Rev, Exp, Cha Local Restr '!D35+'Rev, Exp, Cha Debt Service'!D33</f>
        <v>40361.75</v>
      </c>
      <c r="F37" s="3">
        <f t="shared" si="3"/>
        <v>0.34987040793328827</v>
      </c>
      <c r="H37" s="8">
        <f>+'Rev, Exp, Cha Unrestricted'!H35+'Rev, Exp, Cha Federal Restrict'!H35+'Rev, Exp, Cha State Restr '!H35+'Rev, Exp, Cha Local Restr '!H35+'Rev, Exp, Cha Debt Service'!H33</f>
        <v>119636.73</v>
      </c>
      <c r="J37" s="3">
        <f t="shared" si="4"/>
        <v>0.33736921763073935</v>
      </c>
      <c r="K37" s="16" t="s">
        <v>142</v>
      </c>
    </row>
    <row r="38" spans="1:11" ht="16.5" x14ac:dyDescent="0.35">
      <c r="A38" s="64" t="s">
        <v>55</v>
      </c>
      <c r="B38" s="26">
        <f>SUM(B11:B37)</f>
        <v>47261937.479999997</v>
      </c>
      <c r="C38" s="6"/>
      <c r="D38" s="8">
        <f>SUM(D11:D37)</f>
        <v>43336461.500000007</v>
      </c>
      <c r="F38" s="3">
        <f t="shared" si="3"/>
        <v>0.91694212744322745</v>
      </c>
      <c r="H38" s="8">
        <f>SUM(H11:H37)</f>
        <v>39305349.179999992</v>
      </c>
      <c r="J38" s="3">
        <f t="shared" si="4"/>
        <v>1.1025588731330034</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12728388</v>
      </c>
      <c r="C41" s="6"/>
      <c r="D41" s="5">
        <f>+'Rev, Exp, Cha Unrestricted'!D39+'Rev, Exp, Cha Federal Restrict'!D39+'Rev, Exp, Cha State Restr '!D39+'Rev, Exp, Cha Local Restr '!D39</f>
        <v>7548190.8200000003</v>
      </c>
      <c r="F41" s="3">
        <f t="shared" ref="F41:F52" si="5">+(D41-B41)/B41+1</f>
        <v>0.593020170346787</v>
      </c>
      <c r="H41" s="5">
        <f>+'Rev, Exp, Cha Unrestricted'!H39+'Rev, Exp, Cha Federal Restrict'!H39+'Rev, Exp, Cha State Restr '!H39+'Rev, Exp, Cha Local Restr '!H39</f>
        <v>6936629.1800000006</v>
      </c>
      <c r="J41" s="3">
        <f t="shared" ref="J41:J49" si="6">+(D41-H41)/H41+1</f>
        <v>1.0881640958642105</v>
      </c>
      <c r="K41" s="16" t="s">
        <v>143</v>
      </c>
    </row>
    <row r="42" spans="1:11" x14ac:dyDescent="0.25">
      <c r="A42" s="4" t="s">
        <v>58</v>
      </c>
      <c r="B42" s="6">
        <f>+'Rev, Exp, Cha Unrestricted'!B40+'Rev, Exp, Cha Federal Restrict'!B40+'Rev, Exp, Cha State Restr '!B40+'Rev, Exp, Cha Local Restr '!B40</f>
        <v>308722</v>
      </c>
      <c r="C42" s="6"/>
      <c r="D42" s="5">
        <f>+'Rev, Exp, Cha Unrestricted'!D40+'Rev, Exp, Cha Federal Restrict'!D40+'Rev, Exp, Cha State Restr '!D40+'Rev, Exp, Cha Local Restr '!D40</f>
        <v>162779.44</v>
      </c>
      <c r="F42" s="3">
        <f t="shared" si="5"/>
        <v>0.52726867537784805</v>
      </c>
      <c r="H42" s="5">
        <f>+'Rev, Exp, Cha Unrestricted'!H40+'Rev, Exp, Cha Federal Restrict'!H40+'Rev, Exp, Cha State Restr '!H40+'Rev, Exp, Cha Local Restr '!H40</f>
        <v>152741.43</v>
      </c>
      <c r="J42" s="3">
        <f t="shared" si="6"/>
        <v>1.065718973562052</v>
      </c>
      <c r="K42" s="16" t="s">
        <v>146</v>
      </c>
    </row>
    <row r="43" spans="1:11" x14ac:dyDescent="0.25">
      <c r="A43" s="4" t="s">
        <v>59</v>
      </c>
      <c r="B43" s="6">
        <f>+'Rev, Exp, Cha Unrestricted'!B41+'Rev, Exp, Cha Federal Restrict'!B41+'Rev, Exp, Cha State Restr '!B41+'Rev, Exp, Cha Local Restr '!B41</f>
        <v>3364527</v>
      </c>
      <c r="C43" s="6"/>
      <c r="D43" s="5">
        <f>+'Rev, Exp, Cha Unrestricted'!D41+'Rev, Exp, Cha Federal Restrict'!D41+'Rev, Exp, Cha State Restr '!D41+'Rev, Exp, Cha Local Restr '!D41</f>
        <v>1930933.3699999999</v>
      </c>
      <c r="F43" s="3">
        <f t="shared" si="5"/>
        <v>0.5739093102834365</v>
      </c>
      <c r="H43" s="5">
        <f>+'Rev, Exp, Cha Unrestricted'!H41+'Rev, Exp, Cha Federal Restrict'!H41+'Rev, Exp, Cha State Restr '!H41+'Rev, Exp, Cha Local Restr '!H41</f>
        <v>1835775.19</v>
      </c>
      <c r="J43" s="3">
        <f t="shared" si="6"/>
        <v>1.0518354210898775</v>
      </c>
      <c r="K43" s="16" t="s">
        <v>151</v>
      </c>
    </row>
    <row r="44" spans="1:11" x14ac:dyDescent="0.25">
      <c r="A44" s="4" t="s">
        <v>60</v>
      </c>
      <c r="B44" s="6">
        <f>+'Rev, Exp, Cha Unrestricted'!B42+'Rev, Exp, Cha Federal Restrict'!B42+'Rev, Exp, Cha State Restr '!B42+'Rev, Exp, Cha Local Restr '!B42</f>
        <v>2823736</v>
      </c>
      <c r="C44" s="6"/>
      <c r="D44" s="5">
        <f>+'Rev, Exp, Cha Unrestricted'!D42+'Rev, Exp, Cha Federal Restrict'!D42+'Rev, Exp, Cha State Restr '!D42+'Rev, Exp, Cha Local Restr '!D42</f>
        <v>1729521.92</v>
      </c>
      <c r="F44" s="3">
        <f t="shared" si="5"/>
        <v>0.61249419917442705</v>
      </c>
      <c r="H44" s="5">
        <f>+'Rev, Exp, Cha Unrestricted'!H42+'Rev, Exp, Cha Federal Restrict'!H42+'Rev, Exp, Cha State Restr '!H42+'Rev, Exp, Cha Local Restr '!H42</f>
        <v>1562068.21</v>
      </c>
      <c r="J44" s="3">
        <f t="shared" si="6"/>
        <v>1.1071999986479464</v>
      </c>
      <c r="K44" s="16" t="s">
        <v>155</v>
      </c>
    </row>
    <row r="45" spans="1:11" x14ac:dyDescent="0.25">
      <c r="A45" s="4" t="s">
        <v>61</v>
      </c>
      <c r="B45" s="6">
        <f>+'Rev, Exp, Cha Unrestricted'!B43+'Rev, Exp, Cha Federal Restrict'!B43+'Rev, Exp, Cha State Restr '!B43+'Rev, Exp, Cha Local Restr '!B43</f>
        <v>9992135</v>
      </c>
      <c r="C45" s="6"/>
      <c r="D45" s="5">
        <f>+'Rev, Exp, Cha Unrestricted'!D43+'Rev, Exp, Cha Federal Restrict'!D43+'Rev, Exp, Cha State Restr '!D43+'Rev, Exp, Cha Local Restr '!D43</f>
        <v>7453966.3199999994</v>
      </c>
      <c r="F45" s="3">
        <f t="shared" si="5"/>
        <v>0.7459833479031257</v>
      </c>
      <c r="H45" s="5">
        <f>+'Rev, Exp, Cha Unrestricted'!H43+'Rev, Exp, Cha Federal Restrict'!H43+'Rev, Exp, Cha State Restr '!H43+'Rev, Exp, Cha Local Restr '!H43</f>
        <v>5547791.9500000002</v>
      </c>
      <c r="J45" s="3">
        <f t="shared" si="6"/>
        <v>1.343591538251538</v>
      </c>
      <c r="K45" s="16" t="s">
        <v>160</v>
      </c>
    </row>
    <row r="46" spans="1:11" x14ac:dyDescent="0.25">
      <c r="A46" s="4" t="s">
        <v>62</v>
      </c>
      <c r="B46" s="6">
        <f>+'Rev, Exp, Cha Unrestricted'!B44+'Rev, Exp, Cha Federal Restrict'!B44+'Rev, Exp, Cha State Restr '!B44+'Rev, Exp, Cha Local Restr '!B44</f>
        <v>4024401</v>
      </c>
      <c r="C46" s="6"/>
      <c r="D46" s="5">
        <f>+'Rev, Exp, Cha Unrestricted'!D44+'Rev, Exp, Cha Federal Restrict'!D44+'Rev, Exp, Cha State Restr '!D44+'Rev, Exp, Cha Local Restr '!D44</f>
        <v>2618615.92</v>
      </c>
      <c r="F46" s="3">
        <f t="shared" si="5"/>
        <v>0.65068464101862611</v>
      </c>
      <c r="H46" s="5">
        <f>+'Rev, Exp, Cha Unrestricted'!H44+'Rev, Exp, Cha Federal Restrict'!H44+'Rev, Exp, Cha State Restr '!H44+'Rev, Exp, Cha Local Restr '!H44</f>
        <v>2216478.67</v>
      </c>
      <c r="J46" s="3">
        <f t="shared" si="6"/>
        <v>1.1814306879840175</v>
      </c>
      <c r="K46" s="16" t="s">
        <v>176</v>
      </c>
    </row>
    <row r="47" spans="1:11" x14ac:dyDescent="0.25">
      <c r="A47" s="4" t="s">
        <v>63</v>
      </c>
      <c r="B47" s="6">
        <f>+'Rev, Exp, Cha Unrestricted'!B45+'Rev, Exp, Cha Federal Restrict'!B45+'Rev, Exp, Cha State Restr '!B45+'Rev, Exp, Cha Local Restr '!B45</f>
        <v>7043313</v>
      </c>
      <c r="C47" s="6"/>
      <c r="D47" s="5">
        <f>+'Rev, Exp, Cha Unrestricted'!D45+'Rev, Exp, Cha Federal Restrict'!D45+'Rev, Exp, Cha State Restr '!D45+'Rev, Exp, Cha Local Restr '!D45</f>
        <v>6967478.1600000001</v>
      </c>
      <c r="F47" s="3">
        <f t="shared" si="5"/>
        <v>0.98923307256116544</v>
      </c>
      <c r="H47" s="5">
        <f>+'Rev, Exp, Cha Unrestricted'!H45+'Rev, Exp, Cha Federal Restrict'!H45+'Rev, Exp, Cha State Restr '!H45+'Rev, Exp, Cha Local Restr '!H45</f>
        <v>8111111.1799999997</v>
      </c>
      <c r="J47" s="3">
        <f t="shared" si="6"/>
        <v>0.85900414941667713</v>
      </c>
      <c r="K47" s="16" t="s">
        <v>183</v>
      </c>
    </row>
    <row r="48" spans="1:11" x14ac:dyDescent="0.25">
      <c r="A48" s="4" t="s">
        <v>64</v>
      </c>
      <c r="B48" s="6">
        <f>+'Rev, Exp, Cha Auxiliary'!B30</f>
        <v>3171964</v>
      </c>
      <c r="C48" s="6"/>
      <c r="D48" s="5">
        <f>+'Rev, Exp, Cha Auxiliary'!D30</f>
        <v>1664122.09</v>
      </c>
      <c r="F48" s="3">
        <f t="shared" si="5"/>
        <v>0.52463460808508544</v>
      </c>
      <c r="H48" s="5">
        <f>+'Rev, Exp, Cha Auxiliary'!H30</f>
        <v>1444177.7510000002</v>
      </c>
      <c r="J48" s="3">
        <f t="shared" si="6"/>
        <v>1.1522972770129596</v>
      </c>
      <c r="K48" s="16" t="s">
        <v>189</v>
      </c>
    </row>
    <row r="49" spans="1:11" x14ac:dyDescent="0.25">
      <c r="A49" s="4" t="s">
        <v>76</v>
      </c>
      <c r="B49" s="6">
        <f>+'Rev, Exp, Cha Unrestricted'!B47+'Rev, Exp, Cha Federal Restrict'!B47+'Rev, Exp, Cha State Restr '!B47+'Rev, Exp, Cha Local Restr '!B47</f>
        <v>1002294</v>
      </c>
      <c r="C49" s="6"/>
      <c r="D49" s="5">
        <f>+'Rev, Exp, Cha Unrestricted'!D47+'Rev, Exp, Cha Federal Restrict'!D47+'Rev, Exp, Cha State Restr '!D47+'Rev, Exp, Cha Local Restr '!D47</f>
        <v>767158.8</v>
      </c>
      <c r="F49" s="3">
        <f t="shared" si="5"/>
        <v>0.76540296559692067</v>
      </c>
      <c r="H49" s="5">
        <f>+'Rev, Exp, Cha Unrestricted'!H47+'Rev, Exp, Cha Federal Restrict'!H47+'Rev, Exp, Cha State Restr '!H47+'Rev, Exp, Cha Local Restr '!H47</f>
        <v>717283.93</v>
      </c>
      <c r="J49" s="3">
        <f t="shared" si="6"/>
        <v>1.0695329532895015</v>
      </c>
      <c r="K49" s="16" t="s">
        <v>191</v>
      </c>
    </row>
    <row r="50" spans="1:11" ht="16.5" x14ac:dyDescent="0.35">
      <c r="A50" s="4" t="s">
        <v>50</v>
      </c>
      <c r="B50" s="26">
        <f>+'Rev, Exp, Cha Debt Service'!B40</f>
        <v>2623938</v>
      </c>
      <c r="C50" s="6"/>
      <c r="D50" s="8">
        <f>+'Rev, Exp, Cha Debt Service'!D40</f>
        <v>321968.75</v>
      </c>
      <c r="F50" s="3">
        <f t="shared" si="5"/>
        <v>0.12270440460102339</v>
      </c>
      <c r="H50" s="8">
        <f>+'Rev, Exp, Cha Debt Service'!H40</f>
        <v>357818.75</v>
      </c>
      <c r="J50" s="3">
        <v>0</v>
      </c>
      <c r="K50" s="16" t="s">
        <v>350</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4" t="s">
        <v>55</v>
      </c>
      <c r="B52" s="26">
        <f>SUM(B41:B51)</f>
        <v>47083418</v>
      </c>
      <c r="C52" s="6"/>
      <c r="D52" s="8">
        <f>SUM(D41:D51)</f>
        <v>31164735.59</v>
      </c>
      <c r="F52" s="3">
        <f t="shared" si="5"/>
        <v>0.66190469838022381</v>
      </c>
      <c r="H52" s="8">
        <f>SUM(H41:H51)</f>
        <v>28881876.241000004</v>
      </c>
      <c r="J52" s="3">
        <f t="shared" ref="J52" si="7">+(D52-H52)/H52+1</f>
        <v>1.0790412412944039</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263481</v>
      </c>
      <c r="C55" s="6"/>
      <c r="D55" s="5">
        <f>+'Rev, Exp, Cha Unrestricted'!D53+'Rev, Exp, Cha Federal Restrict'!D52+'Rev, Exp, Cha State Restr '!D52+'Rev, Exp, Cha Local Restr '!D52+'Rev, Exp, Cha Auxiliary'!D33+'Rev, Exp, Cha Debt Service'!D43</f>
        <v>263481.5</v>
      </c>
      <c r="F55" s="3">
        <f t="shared" ref="F55:F56" si="8">+(D55-B55)/B55+1</f>
        <v>1.0000018976700407</v>
      </c>
      <c r="H55" s="5">
        <f>+'Rev, Exp, Cha Unrestricted'!H53+'Rev, Exp, Cha Federal Restrict'!H52+'Rev, Exp, Cha State Restr '!H52+'Rev, Exp, Cha Local Restr '!H52+'Rev, Exp, Cha Auxiliary'!H33+'Rev, Exp, Cha Debt Service'!H43</f>
        <v>178790.52</v>
      </c>
      <c r="J55" s="3">
        <f t="shared" ref="J55:J56" si="9">+(D55-H55)/H55+1</f>
        <v>1.4736883141231427</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-705481.5</v>
      </c>
      <c r="F56" s="3">
        <f t="shared" si="8"/>
        <v>1.5961119909502264</v>
      </c>
      <c r="H56" s="8">
        <f>+'Rev, Exp, Cha Unrestricted'!H54+'Rev, Exp, Cha Federal Restrict'!H53+'Rev, Exp, Cha State Restr '!H53+'Rev, Exp, Cha Local Restr '!H53+'Rev, Exp, Cha Debt Service'!H44</f>
        <v>-620790.52</v>
      </c>
      <c r="J56" s="3">
        <f t="shared" si="9"/>
        <v>1.1364244093160443</v>
      </c>
    </row>
    <row r="57" spans="1:11" ht="16.5" x14ac:dyDescent="0.35">
      <c r="A57" s="64" t="s">
        <v>55</v>
      </c>
      <c r="B57" s="26">
        <f>SUM(B55:B56)</f>
        <v>-178519</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398</v>
      </c>
      <c r="B59" s="39">
        <f>+B38-B52+B57</f>
        <v>0.47999999672174454</v>
      </c>
      <c r="C59" s="6"/>
      <c r="D59" s="9">
        <f>+D38-D52+D57</f>
        <v>11729725.910000008</v>
      </c>
      <c r="F59" s="3"/>
      <c r="H59" s="9">
        <f>+H38-H52+H57</f>
        <v>9981472.9389999881</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topLeftCell="A178" zoomScaleNormal="100" workbookViewId="0">
      <selection activeCell="H43" sqref="H43"/>
    </sheetView>
  </sheetViews>
  <sheetFormatPr defaultRowHeight="15" x14ac:dyDescent="0.25"/>
  <cols>
    <col min="1" max="1" width="6.5703125" style="48" customWidth="1"/>
    <col min="2" max="2" width="33.28515625" style="2" customWidth="1"/>
    <col min="3" max="8" width="9.140625" style="2"/>
  </cols>
  <sheetData>
    <row r="1" spans="1:8" ht="15.75" x14ac:dyDescent="0.25">
      <c r="A1" s="111" t="s">
        <v>0</v>
      </c>
      <c r="B1" s="111"/>
      <c r="C1" s="111"/>
      <c r="D1" s="111"/>
      <c r="E1" s="111"/>
      <c r="F1" s="111"/>
      <c r="G1" s="111"/>
      <c r="H1" s="111"/>
    </row>
    <row r="2" spans="1:8" x14ac:dyDescent="0.25">
      <c r="A2" s="112" t="s">
        <v>396</v>
      </c>
      <c r="B2" s="112"/>
      <c r="C2" s="112"/>
      <c r="D2" s="112"/>
      <c r="E2" s="112"/>
      <c r="F2" s="112"/>
      <c r="G2" s="112"/>
      <c r="H2" s="112"/>
    </row>
    <row r="3" spans="1:8" x14ac:dyDescent="0.25">
      <c r="A3" s="113" t="str">
        <f>+'Statement of Net Position'!A3:E3</f>
        <v>March 31, 2022</v>
      </c>
      <c r="B3" s="113"/>
      <c r="C3" s="113"/>
      <c r="D3" s="113"/>
      <c r="E3" s="113"/>
      <c r="F3" s="113"/>
      <c r="G3" s="113"/>
      <c r="H3" s="113"/>
    </row>
    <row r="5" spans="1:8" s="74" customFormat="1" ht="15" customHeight="1" x14ac:dyDescent="0.25">
      <c r="A5" s="72" t="s">
        <v>111</v>
      </c>
      <c r="B5" s="73" t="s">
        <v>204</v>
      </c>
      <c r="C5" s="73"/>
      <c r="D5" s="73"/>
      <c r="E5" s="73"/>
      <c r="F5" s="73"/>
      <c r="G5" s="73"/>
      <c r="H5" s="73"/>
    </row>
    <row r="6" spans="1:8" s="74" customFormat="1" ht="15" customHeight="1" x14ac:dyDescent="0.25">
      <c r="A6" s="73"/>
      <c r="B6" s="83" t="s">
        <v>40</v>
      </c>
      <c r="C6" s="73"/>
      <c r="D6" s="73"/>
      <c r="E6" s="73"/>
      <c r="F6" s="73"/>
      <c r="G6" s="73"/>
      <c r="H6" s="73"/>
    </row>
    <row r="7" spans="1:8" s="74" customFormat="1" ht="15" customHeight="1" x14ac:dyDescent="0.25">
      <c r="A7" s="72" t="s">
        <v>112</v>
      </c>
      <c r="B7" s="73" t="s">
        <v>113</v>
      </c>
      <c r="C7" s="73"/>
      <c r="D7" s="73"/>
      <c r="E7" s="73"/>
      <c r="F7" s="73"/>
      <c r="G7" s="73"/>
      <c r="H7" s="73"/>
    </row>
    <row r="8" spans="1:8" s="74" customFormat="1" ht="15" customHeight="1" x14ac:dyDescent="0.25">
      <c r="A8" s="72"/>
      <c r="B8" s="83" t="s">
        <v>382</v>
      </c>
      <c r="C8" s="73"/>
      <c r="D8" s="73"/>
      <c r="E8" s="73"/>
      <c r="F8" s="73"/>
      <c r="G8" s="73"/>
      <c r="H8" s="73"/>
    </row>
    <row r="9" spans="1:8" s="74" customFormat="1" ht="15" customHeight="1" x14ac:dyDescent="0.25">
      <c r="A9" s="72" t="s">
        <v>114</v>
      </c>
      <c r="B9" s="117" t="s">
        <v>205</v>
      </c>
      <c r="C9" s="117"/>
      <c r="D9" s="117"/>
      <c r="E9" s="117"/>
      <c r="F9" s="117"/>
      <c r="G9" s="117"/>
      <c r="H9" s="117"/>
    </row>
    <row r="10" spans="1:8" s="74" customFormat="1" ht="15" customHeight="1" x14ac:dyDescent="0.25">
      <c r="A10" s="72"/>
      <c r="B10" s="83" t="s">
        <v>115</v>
      </c>
      <c r="C10" s="73"/>
      <c r="D10" s="73"/>
      <c r="E10" s="73"/>
      <c r="F10" s="73"/>
      <c r="G10" s="73"/>
      <c r="H10" s="73"/>
    </row>
    <row r="11" spans="1:8" s="74" customFormat="1" ht="15" customHeight="1" x14ac:dyDescent="0.25">
      <c r="A11" s="72" t="s">
        <v>116</v>
      </c>
      <c r="B11" s="73" t="s">
        <v>206</v>
      </c>
      <c r="C11" s="73"/>
      <c r="D11" s="73"/>
      <c r="E11" s="73"/>
      <c r="F11" s="73"/>
      <c r="G11" s="73"/>
      <c r="H11" s="73"/>
    </row>
    <row r="12" spans="1:8" s="74" customFormat="1" ht="15" customHeight="1" x14ac:dyDescent="0.25">
      <c r="A12" s="73"/>
      <c r="B12" s="83" t="s">
        <v>117</v>
      </c>
      <c r="C12" s="73"/>
      <c r="D12" s="73"/>
      <c r="E12" s="73"/>
      <c r="F12" s="73"/>
      <c r="G12" s="73"/>
      <c r="H12" s="73"/>
    </row>
    <row r="13" spans="1:8" s="74" customFormat="1" ht="15" customHeight="1" x14ac:dyDescent="0.25">
      <c r="A13" s="72" t="s">
        <v>118</v>
      </c>
      <c r="B13" s="117" t="s">
        <v>248</v>
      </c>
      <c r="C13" s="117"/>
      <c r="D13" s="117"/>
      <c r="E13" s="117"/>
      <c r="F13" s="117"/>
      <c r="G13" s="117"/>
      <c r="H13" s="117"/>
    </row>
    <row r="14" spans="1:8" s="74" customFormat="1" ht="15" customHeight="1" x14ac:dyDescent="0.25">
      <c r="A14" s="72"/>
      <c r="B14" s="83" t="s">
        <v>314</v>
      </c>
      <c r="C14" s="73"/>
      <c r="D14" s="73"/>
      <c r="E14" s="73"/>
      <c r="F14" s="73"/>
      <c r="G14" s="73"/>
      <c r="H14" s="73"/>
    </row>
    <row r="15" spans="1:8" s="74" customFormat="1" ht="15" customHeight="1" x14ac:dyDescent="0.25">
      <c r="A15" s="72"/>
      <c r="B15" s="83" t="s">
        <v>315</v>
      </c>
      <c r="C15" s="73"/>
      <c r="D15" s="73"/>
      <c r="E15" s="73"/>
      <c r="F15" s="73"/>
      <c r="G15" s="73"/>
      <c r="H15" s="73"/>
    </row>
    <row r="16" spans="1:8" s="74" customFormat="1" ht="15" customHeight="1" x14ac:dyDescent="0.25">
      <c r="A16" s="72"/>
      <c r="B16" s="83" t="s">
        <v>316</v>
      </c>
      <c r="C16" s="73"/>
      <c r="D16" s="73"/>
      <c r="E16" s="73"/>
      <c r="F16" s="73"/>
      <c r="G16" s="73"/>
      <c r="H16" s="73"/>
    </row>
    <row r="17" spans="1:8" s="74" customFormat="1" ht="15" customHeight="1" x14ac:dyDescent="0.25">
      <c r="A17" s="72"/>
      <c r="B17" s="83" t="s">
        <v>317</v>
      </c>
      <c r="C17" s="73"/>
      <c r="D17" s="73"/>
      <c r="E17" s="73"/>
      <c r="F17" s="73"/>
      <c r="G17" s="73"/>
      <c r="H17" s="73"/>
    </row>
    <row r="18" spans="1:8" s="74" customFormat="1" ht="15" customHeight="1" x14ac:dyDescent="0.25">
      <c r="A18" s="72" t="s">
        <v>119</v>
      </c>
      <c r="B18" s="117" t="s">
        <v>249</v>
      </c>
      <c r="C18" s="117"/>
      <c r="D18" s="117"/>
      <c r="E18" s="117"/>
      <c r="F18" s="117"/>
      <c r="G18" s="117"/>
      <c r="H18" s="117"/>
    </row>
    <row r="19" spans="1:8" s="74" customFormat="1" ht="15" customHeight="1" x14ac:dyDescent="0.25">
      <c r="A19" s="72"/>
      <c r="B19" s="83" t="s">
        <v>307</v>
      </c>
      <c r="C19" s="73"/>
      <c r="D19" s="73"/>
      <c r="E19" s="73"/>
      <c r="F19" s="73"/>
      <c r="G19" s="73"/>
      <c r="H19" s="73"/>
    </row>
    <row r="20" spans="1:8" s="74" customFormat="1" ht="15" customHeight="1" x14ac:dyDescent="0.25">
      <c r="A20" s="72"/>
      <c r="B20" s="84" t="s">
        <v>302</v>
      </c>
      <c r="C20" s="75"/>
      <c r="D20" s="75"/>
      <c r="E20" s="75"/>
      <c r="F20" s="75"/>
      <c r="G20" s="75"/>
      <c r="H20" s="75"/>
    </row>
    <row r="21" spans="1:8" s="73" customFormat="1" ht="15" customHeight="1" x14ac:dyDescent="0.25">
      <c r="A21" s="72"/>
      <c r="B21" s="83" t="s">
        <v>304</v>
      </c>
    </row>
    <row r="22" spans="1:8" s="73" customFormat="1" ht="15" customHeight="1" x14ac:dyDescent="0.25">
      <c r="A22" s="72"/>
      <c r="B22" s="83" t="s">
        <v>308</v>
      </c>
    </row>
    <row r="23" spans="1:8" s="73" customFormat="1" ht="15" customHeight="1" x14ac:dyDescent="0.25">
      <c r="A23" s="72"/>
      <c r="B23" s="83" t="s">
        <v>306</v>
      </c>
    </row>
    <row r="24" spans="1:8" s="73" customFormat="1" ht="15" customHeight="1" x14ac:dyDescent="0.25">
      <c r="A24" s="72"/>
      <c r="B24" s="83" t="s">
        <v>348</v>
      </c>
    </row>
    <row r="25" spans="1:8" s="73" customFormat="1" ht="15" customHeight="1" x14ac:dyDescent="0.25">
      <c r="A25" s="72"/>
      <c r="B25" s="83" t="s">
        <v>305</v>
      </c>
    </row>
    <row r="26" spans="1:8" s="73" customFormat="1" ht="15" customHeight="1" x14ac:dyDescent="0.25">
      <c r="A26" s="72"/>
      <c r="B26" s="83" t="s">
        <v>366</v>
      </c>
    </row>
    <row r="27" spans="1:8" s="73" customFormat="1" ht="15" customHeight="1" x14ac:dyDescent="0.25">
      <c r="A27" s="72"/>
      <c r="B27" s="83" t="s">
        <v>312</v>
      </c>
    </row>
    <row r="28" spans="1:8" s="73" customFormat="1" ht="15" customHeight="1" x14ac:dyDescent="0.25">
      <c r="A28" s="72"/>
      <c r="B28" s="83" t="s">
        <v>310</v>
      </c>
    </row>
    <row r="29" spans="1:8" s="73" customFormat="1" ht="15" customHeight="1" x14ac:dyDescent="0.25">
      <c r="A29" s="72"/>
      <c r="B29" s="83" t="s">
        <v>311</v>
      </c>
    </row>
    <row r="30" spans="1:8" s="73" customFormat="1" ht="15" customHeight="1" x14ac:dyDescent="0.25">
      <c r="A30" s="72"/>
      <c r="B30" s="83" t="s">
        <v>367</v>
      </c>
    </row>
    <row r="31" spans="1:8" s="73" customFormat="1" ht="15" customHeight="1" x14ac:dyDescent="0.25">
      <c r="A31" s="72"/>
      <c r="B31" s="83" t="s">
        <v>309</v>
      </c>
    </row>
    <row r="32" spans="1:8" s="73" customFormat="1" ht="15" customHeight="1" x14ac:dyDescent="0.25">
      <c r="A32" s="72"/>
      <c r="B32" s="83" t="s">
        <v>313</v>
      </c>
    </row>
    <row r="33" spans="1:8" s="73" customFormat="1" ht="15" customHeight="1" x14ac:dyDescent="0.25">
      <c r="A33" s="72"/>
      <c r="B33" s="84" t="s">
        <v>303</v>
      </c>
      <c r="C33" s="75"/>
      <c r="D33" s="75"/>
      <c r="E33" s="75"/>
      <c r="F33" s="75"/>
      <c r="G33" s="75"/>
      <c r="H33" s="75"/>
    </row>
    <row r="34" spans="1:8" s="73" customFormat="1" ht="15" customHeight="1" x14ac:dyDescent="0.25">
      <c r="A34" s="72" t="s">
        <v>120</v>
      </c>
      <c r="B34" s="117" t="s">
        <v>286</v>
      </c>
      <c r="C34" s="117"/>
      <c r="D34" s="117"/>
      <c r="E34" s="117"/>
      <c r="F34" s="117"/>
      <c r="G34" s="117"/>
      <c r="H34" s="117"/>
    </row>
    <row r="35" spans="1:8" s="73" customFormat="1" ht="15" customHeight="1" x14ac:dyDescent="0.25">
      <c r="B35" s="83" t="s">
        <v>121</v>
      </c>
    </row>
    <row r="36" spans="1:8" s="73" customFormat="1" ht="15" customHeight="1" x14ac:dyDescent="0.25">
      <c r="A36" s="72" t="s">
        <v>122</v>
      </c>
      <c r="B36" s="117" t="s">
        <v>250</v>
      </c>
      <c r="C36" s="117"/>
      <c r="D36" s="117"/>
      <c r="E36" s="117"/>
      <c r="F36" s="117"/>
      <c r="G36" s="117"/>
      <c r="H36" s="117"/>
    </row>
    <row r="37" spans="1:8" s="73" customFormat="1" ht="15" customHeight="1" x14ac:dyDescent="0.25">
      <c r="A37" s="72"/>
      <c r="B37" s="83" t="s">
        <v>222</v>
      </c>
    </row>
    <row r="38" spans="1:8" s="73" customFormat="1" ht="15" customHeight="1" x14ac:dyDescent="0.25">
      <c r="A38" s="72"/>
      <c r="B38" s="83" t="s">
        <v>221</v>
      </c>
    </row>
    <row r="39" spans="1:8" s="73" customFormat="1" ht="15" customHeight="1" x14ac:dyDescent="0.25">
      <c r="B39" s="83" t="s">
        <v>223</v>
      </c>
    </row>
    <row r="40" spans="1:8" s="73" customFormat="1" ht="15" customHeight="1" x14ac:dyDescent="0.25">
      <c r="B40" s="83" t="s">
        <v>224</v>
      </c>
    </row>
    <row r="41" spans="1:8" s="73" customFormat="1" ht="15" customHeight="1" x14ac:dyDescent="0.25">
      <c r="B41" s="83" t="s">
        <v>225</v>
      </c>
    </row>
    <row r="42" spans="1:8" s="74" customFormat="1" ht="15" customHeight="1" x14ac:dyDescent="0.25">
      <c r="A42" s="73"/>
      <c r="B42" s="83" t="s">
        <v>226</v>
      </c>
      <c r="C42" s="73"/>
      <c r="D42" s="73"/>
      <c r="E42" s="73"/>
      <c r="F42" s="73"/>
      <c r="G42" s="73"/>
      <c r="H42" s="73"/>
    </row>
    <row r="43" spans="1:8" s="74" customFormat="1" ht="15" customHeight="1" x14ac:dyDescent="0.25">
      <c r="A43" s="72" t="s">
        <v>123</v>
      </c>
      <c r="B43" s="73" t="s">
        <v>207</v>
      </c>
      <c r="C43" s="73"/>
      <c r="D43" s="73"/>
      <c r="E43" s="73"/>
      <c r="F43" s="73"/>
      <c r="G43" s="73"/>
      <c r="H43" s="73"/>
    </row>
    <row r="44" spans="1:8" s="74" customFormat="1" ht="15" customHeight="1" x14ac:dyDescent="0.25">
      <c r="A44" s="72"/>
      <c r="B44" s="83" t="s">
        <v>124</v>
      </c>
      <c r="C44" s="73"/>
      <c r="D44" s="73"/>
      <c r="E44" s="73"/>
      <c r="F44" s="73"/>
      <c r="G44" s="73"/>
      <c r="H44" s="73"/>
    </row>
    <row r="45" spans="1:8" s="74" customFormat="1" ht="15" customHeight="1" x14ac:dyDescent="0.25">
      <c r="A45" s="72"/>
      <c r="B45" s="83" t="s">
        <v>227</v>
      </c>
      <c r="C45" s="73"/>
      <c r="D45" s="73"/>
      <c r="E45" s="73"/>
      <c r="F45" s="73"/>
      <c r="G45" s="73"/>
      <c r="H45" s="73"/>
    </row>
    <row r="46" spans="1:8" s="74" customFormat="1" ht="15" customHeight="1" x14ac:dyDescent="0.25">
      <c r="A46" s="76" t="s">
        <v>125</v>
      </c>
      <c r="B46" s="73" t="s">
        <v>203</v>
      </c>
      <c r="C46" s="73"/>
      <c r="D46" s="73"/>
      <c r="E46" s="73"/>
      <c r="F46" s="73"/>
      <c r="G46" s="73"/>
      <c r="H46" s="73"/>
    </row>
    <row r="47" spans="1:8" s="74" customFormat="1" ht="15" customHeight="1" x14ac:dyDescent="0.25">
      <c r="A47" s="72"/>
      <c r="B47" s="83" t="s">
        <v>124</v>
      </c>
      <c r="C47" s="73"/>
      <c r="D47" s="73"/>
      <c r="E47" s="73"/>
      <c r="F47" s="73"/>
      <c r="G47" s="73"/>
      <c r="H47" s="73"/>
    </row>
    <row r="48" spans="1:8" s="74" customFormat="1" ht="15" customHeight="1" x14ac:dyDescent="0.25">
      <c r="A48" s="72"/>
      <c r="B48" s="83" t="s">
        <v>227</v>
      </c>
      <c r="C48" s="73"/>
      <c r="D48" s="73"/>
      <c r="E48" s="73"/>
      <c r="F48" s="73"/>
      <c r="G48" s="73"/>
      <c r="H48" s="73"/>
    </row>
    <row r="49" spans="1:8" s="74" customFormat="1" ht="15" customHeight="1" x14ac:dyDescent="0.25">
      <c r="A49" s="72"/>
      <c r="B49" s="73"/>
      <c r="C49" s="73"/>
      <c r="D49" s="73"/>
      <c r="E49" s="73"/>
      <c r="F49" s="73"/>
      <c r="G49" s="73"/>
      <c r="H49" s="73"/>
    </row>
    <row r="50" spans="1:8" s="74" customFormat="1" ht="15" customHeight="1" x14ac:dyDescent="0.25">
      <c r="A50" s="72" t="s">
        <v>126</v>
      </c>
      <c r="B50" s="116" t="s">
        <v>228</v>
      </c>
      <c r="C50" s="116"/>
      <c r="D50" s="116"/>
      <c r="E50" s="116"/>
      <c r="F50" s="116"/>
      <c r="G50" s="116"/>
      <c r="H50" s="116"/>
    </row>
    <row r="51" spans="1:8" s="74" customFormat="1" ht="15" customHeight="1" x14ac:dyDescent="0.25">
      <c r="A51" s="72"/>
      <c r="B51" s="83" t="s">
        <v>321</v>
      </c>
      <c r="C51" s="73"/>
      <c r="D51" s="73"/>
      <c r="E51" s="73"/>
      <c r="F51" s="73"/>
      <c r="G51" s="73"/>
      <c r="H51" s="73"/>
    </row>
    <row r="52" spans="1:8" s="74" customFormat="1" ht="15" customHeight="1" x14ac:dyDescent="0.25">
      <c r="A52" s="72"/>
      <c r="B52" s="83" t="s">
        <v>322</v>
      </c>
      <c r="C52" s="73"/>
      <c r="D52" s="73"/>
      <c r="E52" s="73"/>
      <c r="F52" s="73"/>
      <c r="G52" s="73"/>
      <c r="H52" s="73"/>
    </row>
    <row r="53" spans="1:8" s="74" customFormat="1" ht="15" customHeight="1" x14ac:dyDescent="0.25">
      <c r="A53" s="72"/>
      <c r="B53" s="83" t="s">
        <v>318</v>
      </c>
      <c r="C53" s="73"/>
      <c r="D53" s="73"/>
      <c r="E53" s="73"/>
      <c r="F53" s="73"/>
      <c r="G53" s="73"/>
      <c r="H53" s="73"/>
    </row>
    <row r="54" spans="1:8" s="74" customFormat="1" ht="15" customHeight="1" x14ac:dyDescent="0.25">
      <c r="A54" s="72"/>
      <c r="B54" s="83" t="s">
        <v>368</v>
      </c>
      <c r="C54" s="73"/>
      <c r="D54" s="73"/>
      <c r="E54" s="73"/>
      <c r="F54" s="73"/>
      <c r="G54" s="73"/>
      <c r="H54" s="73"/>
    </row>
    <row r="55" spans="1:8" s="74" customFormat="1" ht="15" customHeight="1" x14ac:dyDescent="0.25">
      <c r="A55" s="72"/>
      <c r="B55" s="83" t="s">
        <v>229</v>
      </c>
      <c r="C55" s="73"/>
      <c r="D55" s="73"/>
      <c r="E55" s="73"/>
      <c r="F55" s="73"/>
      <c r="G55" s="73"/>
      <c r="H55" s="73"/>
    </row>
    <row r="56" spans="1:8" s="74" customFormat="1" ht="15" customHeight="1" x14ac:dyDescent="0.25">
      <c r="A56" s="72"/>
      <c r="B56" s="83" t="s">
        <v>369</v>
      </c>
      <c r="C56" s="73"/>
      <c r="D56" s="73"/>
      <c r="E56" s="73"/>
      <c r="F56" s="73"/>
      <c r="G56" s="73"/>
      <c r="H56" s="73"/>
    </row>
    <row r="57" spans="1:8" s="74" customFormat="1" ht="15" customHeight="1" x14ac:dyDescent="0.25">
      <c r="A57" s="72"/>
      <c r="B57" s="83" t="s">
        <v>231</v>
      </c>
      <c r="C57" s="73"/>
      <c r="D57" s="73"/>
      <c r="E57" s="73"/>
      <c r="F57" s="73"/>
      <c r="G57" s="73"/>
      <c r="H57" s="73"/>
    </row>
    <row r="58" spans="1:8" s="74" customFormat="1" ht="15" customHeight="1" x14ac:dyDescent="0.25">
      <c r="A58" s="72"/>
      <c r="B58" s="83" t="s">
        <v>230</v>
      </c>
      <c r="C58" s="73"/>
      <c r="D58" s="73"/>
      <c r="E58" s="73"/>
      <c r="F58" s="73"/>
      <c r="G58" s="73"/>
      <c r="H58" s="73"/>
    </row>
    <row r="59" spans="1:8" s="74" customFormat="1" ht="15" customHeight="1" x14ac:dyDescent="0.25">
      <c r="A59" s="72"/>
      <c r="B59" s="83" t="s">
        <v>324</v>
      </c>
      <c r="C59" s="73"/>
      <c r="D59" s="73"/>
      <c r="E59" s="73"/>
      <c r="F59" s="73"/>
      <c r="G59" s="73"/>
      <c r="H59" s="73"/>
    </row>
    <row r="60" spans="1:8" s="74" customFormat="1" ht="15" customHeight="1" x14ac:dyDescent="0.25">
      <c r="A60" s="72"/>
      <c r="B60" s="83" t="s">
        <v>323</v>
      </c>
      <c r="C60" s="73"/>
      <c r="D60" s="73"/>
      <c r="E60" s="73"/>
      <c r="F60" s="73"/>
      <c r="G60" s="73"/>
      <c r="H60" s="73"/>
    </row>
    <row r="61" spans="1:8" s="74" customFormat="1" ht="15" customHeight="1" x14ac:dyDescent="0.25">
      <c r="A61" s="72"/>
      <c r="B61" s="83" t="s">
        <v>319</v>
      </c>
      <c r="C61" s="73"/>
      <c r="D61" s="73"/>
      <c r="E61" s="73"/>
      <c r="F61" s="73"/>
      <c r="G61" s="73"/>
      <c r="H61" s="73"/>
    </row>
    <row r="62" spans="1:8" s="74" customFormat="1" ht="15" customHeight="1" x14ac:dyDescent="0.25">
      <c r="A62" s="72"/>
      <c r="B62" s="83" t="s">
        <v>320</v>
      </c>
      <c r="C62" s="73"/>
      <c r="D62" s="73"/>
      <c r="E62" s="73"/>
      <c r="F62" s="73"/>
      <c r="G62" s="73"/>
      <c r="H62" s="73"/>
    </row>
    <row r="63" spans="1:8" s="74" customFormat="1" ht="15" customHeight="1" x14ac:dyDescent="0.25">
      <c r="A63" s="73"/>
      <c r="B63" s="83" t="s">
        <v>325</v>
      </c>
      <c r="C63" s="73"/>
      <c r="D63" s="73"/>
      <c r="E63" s="73"/>
      <c r="F63" s="73"/>
      <c r="G63" s="73"/>
      <c r="H63" s="73"/>
    </row>
    <row r="64" spans="1:8" s="74" customFormat="1" ht="15" customHeight="1" x14ac:dyDescent="0.25">
      <c r="A64" s="76" t="s">
        <v>127</v>
      </c>
      <c r="B64" s="73" t="s">
        <v>195</v>
      </c>
      <c r="C64" s="73"/>
      <c r="D64" s="73"/>
      <c r="E64" s="73"/>
      <c r="F64" s="73"/>
      <c r="G64" s="73"/>
      <c r="H64" s="73"/>
    </row>
    <row r="65" spans="1:8" s="74" customFormat="1" ht="15" customHeight="1" x14ac:dyDescent="0.25">
      <c r="A65" s="72"/>
      <c r="B65" s="83" t="s">
        <v>232</v>
      </c>
      <c r="C65" s="73"/>
      <c r="D65" s="73"/>
      <c r="E65" s="73"/>
      <c r="F65" s="73"/>
      <c r="G65" s="73"/>
      <c r="H65" s="73"/>
    </row>
    <row r="66" spans="1:8" s="74" customFormat="1" ht="15" customHeight="1" x14ac:dyDescent="0.25">
      <c r="A66" s="76" t="s">
        <v>128</v>
      </c>
      <c r="B66" s="117" t="s">
        <v>64</v>
      </c>
      <c r="C66" s="117"/>
      <c r="D66" s="117"/>
      <c r="E66" s="117"/>
      <c r="F66" s="117"/>
      <c r="G66" s="117"/>
      <c r="H66" s="117"/>
    </row>
    <row r="67" spans="1:8" s="74" customFormat="1" ht="15" customHeight="1" x14ac:dyDescent="0.25">
      <c r="A67" s="72"/>
      <c r="B67" s="83" t="s">
        <v>233</v>
      </c>
      <c r="C67" s="73"/>
      <c r="D67" s="73"/>
      <c r="E67" s="73"/>
      <c r="F67" s="73"/>
      <c r="G67" s="73"/>
      <c r="H67" s="73"/>
    </row>
    <row r="68" spans="1:8" s="74" customFormat="1" ht="15" customHeight="1" x14ac:dyDescent="0.25">
      <c r="A68" s="72"/>
      <c r="B68" s="83" t="s">
        <v>208</v>
      </c>
      <c r="C68" s="73"/>
      <c r="D68" s="73"/>
      <c r="E68" s="73"/>
      <c r="F68" s="73"/>
      <c r="G68" s="73"/>
      <c r="H68" s="73"/>
    </row>
    <row r="69" spans="1:8" s="74" customFormat="1" ht="15" customHeight="1" x14ac:dyDescent="0.25">
      <c r="A69" s="72"/>
      <c r="B69" s="83" t="s">
        <v>271</v>
      </c>
      <c r="C69" s="73"/>
      <c r="D69" s="73"/>
      <c r="E69" s="73"/>
      <c r="F69" s="73"/>
      <c r="G69" s="73"/>
      <c r="H69" s="73"/>
    </row>
    <row r="70" spans="1:8" s="74" customFormat="1" ht="15" customHeight="1" x14ac:dyDescent="0.25">
      <c r="A70" s="72"/>
      <c r="B70" s="83" t="s">
        <v>326</v>
      </c>
      <c r="C70" s="73"/>
      <c r="D70" s="73"/>
      <c r="E70" s="73"/>
      <c r="F70" s="73"/>
      <c r="G70" s="73"/>
      <c r="H70" s="73"/>
    </row>
    <row r="71" spans="1:8" s="74" customFormat="1" ht="15" customHeight="1" x14ac:dyDescent="0.25">
      <c r="A71" s="72"/>
      <c r="B71" s="83" t="s">
        <v>254</v>
      </c>
      <c r="C71" s="73"/>
      <c r="D71" s="73"/>
      <c r="E71" s="73"/>
      <c r="F71" s="73"/>
      <c r="G71" s="73"/>
      <c r="H71" s="73"/>
    </row>
    <row r="72" spans="1:8" s="74" customFormat="1" ht="15" customHeight="1" x14ac:dyDescent="0.25">
      <c r="A72" s="72"/>
      <c r="B72" s="83" t="s">
        <v>234</v>
      </c>
      <c r="C72" s="73"/>
      <c r="D72" s="73"/>
      <c r="E72" s="73"/>
      <c r="F72" s="73"/>
      <c r="G72" s="73"/>
      <c r="H72" s="73"/>
    </row>
    <row r="73" spans="1:8" s="74" customFormat="1" ht="15" customHeight="1" x14ac:dyDescent="0.25">
      <c r="A73" s="72"/>
      <c r="B73" s="83" t="s">
        <v>235</v>
      </c>
      <c r="C73" s="73"/>
      <c r="D73" s="73"/>
      <c r="E73" s="73"/>
      <c r="F73" s="73"/>
      <c r="G73" s="73"/>
      <c r="H73" s="73"/>
    </row>
    <row r="74" spans="1:8" s="74" customFormat="1" ht="15" customHeight="1" x14ac:dyDescent="0.25">
      <c r="A74" s="72" t="s">
        <v>129</v>
      </c>
      <c r="B74" s="73" t="s">
        <v>74</v>
      </c>
      <c r="C74" s="73"/>
      <c r="D74" s="73"/>
      <c r="E74" s="73"/>
      <c r="F74" s="73"/>
      <c r="G74" s="73"/>
      <c r="H74" s="73"/>
    </row>
    <row r="75" spans="1:8" s="74" customFormat="1" ht="15" customHeight="1" x14ac:dyDescent="0.25">
      <c r="A75" s="72"/>
      <c r="B75" s="83" t="s">
        <v>370</v>
      </c>
      <c r="C75" s="73"/>
      <c r="D75" s="73"/>
      <c r="E75" s="73"/>
      <c r="F75" s="73"/>
      <c r="G75" s="73"/>
      <c r="H75" s="73"/>
    </row>
    <row r="76" spans="1:8" s="74" customFormat="1" ht="15" customHeight="1" x14ac:dyDescent="0.25">
      <c r="A76" s="72"/>
      <c r="B76" s="83" t="s">
        <v>383</v>
      </c>
      <c r="C76" s="73"/>
      <c r="D76" s="73"/>
      <c r="E76" s="73"/>
      <c r="F76" s="73"/>
      <c r="G76" s="73"/>
      <c r="H76" s="73"/>
    </row>
    <row r="77" spans="1:8" s="74" customFormat="1" ht="15" customHeight="1" x14ac:dyDescent="0.25">
      <c r="A77" s="72"/>
      <c r="B77" s="83" t="s">
        <v>236</v>
      </c>
      <c r="C77" s="73"/>
      <c r="D77" s="73"/>
      <c r="E77" s="73"/>
      <c r="F77" s="73"/>
      <c r="G77" s="73"/>
      <c r="H77" s="73"/>
    </row>
    <row r="78" spans="1:8" s="74" customFormat="1" ht="15" customHeight="1" x14ac:dyDescent="0.25">
      <c r="A78" s="72"/>
      <c r="B78" s="83" t="s">
        <v>238</v>
      </c>
      <c r="C78" s="73"/>
      <c r="D78" s="73"/>
      <c r="E78" s="73"/>
      <c r="F78" s="73"/>
      <c r="G78" s="73"/>
      <c r="H78" s="73"/>
    </row>
    <row r="79" spans="1:8" s="74" customFormat="1" ht="15" customHeight="1" x14ac:dyDescent="0.25">
      <c r="A79" s="72"/>
      <c r="B79" s="83" t="s">
        <v>373</v>
      </c>
      <c r="C79" s="73"/>
      <c r="D79" s="73"/>
      <c r="E79" s="73"/>
      <c r="F79" s="73"/>
      <c r="G79" s="73"/>
      <c r="H79" s="73"/>
    </row>
    <row r="80" spans="1:8" s="74" customFormat="1" ht="15" customHeight="1" x14ac:dyDescent="0.25">
      <c r="A80" s="72"/>
      <c r="B80" s="83" t="s">
        <v>239</v>
      </c>
      <c r="C80" s="73"/>
      <c r="D80" s="73"/>
      <c r="E80" s="73"/>
      <c r="F80" s="73"/>
      <c r="G80" s="73"/>
      <c r="H80" s="73"/>
    </row>
    <row r="81" spans="1:8" s="74" customFormat="1" ht="15" customHeight="1" x14ac:dyDescent="0.25">
      <c r="A81" s="72"/>
      <c r="B81" s="83" t="s">
        <v>241</v>
      </c>
      <c r="C81" s="73"/>
      <c r="D81" s="73"/>
      <c r="E81" s="73"/>
      <c r="F81" s="73"/>
      <c r="G81" s="73"/>
      <c r="H81" s="73"/>
    </row>
    <row r="82" spans="1:8" s="74" customFormat="1" ht="15" customHeight="1" x14ac:dyDescent="0.25">
      <c r="A82" s="72"/>
      <c r="B82" s="83" t="s">
        <v>327</v>
      </c>
      <c r="C82" s="73"/>
      <c r="D82" s="73"/>
      <c r="E82" s="73"/>
      <c r="F82" s="73"/>
      <c r="G82" s="73"/>
      <c r="H82" s="73"/>
    </row>
    <row r="83" spans="1:8" s="74" customFormat="1" ht="15" customHeight="1" x14ac:dyDescent="0.25">
      <c r="A83" s="72"/>
      <c r="B83" s="83" t="s">
        <v>240</v>
      </c>
      <c r="C83" s="73"/>
      <c r="D83" s="73"/>
      <c r="E83" s="73"/>
      <c r="F83" s="73"/>
      <c r="G83" s="73"/>
      <c r="H83" s="73"/>
    </row>
    <row r="84" spans="1:8" s="74" customFormat="1" ht="15" customHeight="1" x14ac:dyDescent="0.25">
      <c r="A84" s="72"/>
      <c r="B84" s="83" t="s">
        <v>242</v>
      </c>
      <c r="C84" s="73"/>
      <c r="D84" s="73"/>
      <c r="E84" s="73"/>
      <c r="F84" s="73"/>
      <c r="G84" s="73"/>
      <c r="H84" s="73"/>
    </row>
    <row r="85" spans="1:8" s="74" customFormat="1" ht="15" customHeight="1" x14ac:dyDescent="0.25">
      <c r="A85" s="72"/>
      <c r="B85" s="83" t="s">
        <v>384</v>
      </c>
      <c r="C85" s="73"/>
      <c r="D85" s="73"/>
      <c r="E85" s="73"/>
      <c r="F85" s="73"/>
      <c r="G85" s="73"/>
      <c r="H85" s="73"/>
    </row>
    <row r="86" spans="1:8" s="74" customFormat="1" ht="15" customHeight="1" x14ac:dyDescent="0.25">
      <c r="A86" s="72"/>
      <c r="B86" s="83" t="s">
        <v>372</v>
      </c>
      <c r="C86" s="73"/>
      <c r="D86" s="73"/>
      <c r="E86" s="73"/>
      <c r="F86" s="73"/>
      <c r="G86" s="73"/>
      <c r="H86" s="73"/>
    </row>
    <row r="87" spans="1:8" s="74" customFormat="1" ht="15" customHeight="1" x14ac:dyDescent="0.25">
      <c r="A87" s="72"/>
      <c r="B87" s="83" t="s">
        <v>371</v>
      </c>
      <c r="C87" s="73"/>
      <c r="D87" s="73"/>
      <c r="E87" s="73"/>
      <c r="F87" s="73"/>
      <c r="G87" s="73"/>
      <c r="H87" s="73"/>
    </row>
    <row r="88" spans="1:8" s="74" customFormat="1" ht="15" customHeight="1" x14ac:dyDescent="0.25">
      <c r="A88" s="72"/>
      <c r="B88" s="83" t="s">
        <v>130</v>
      </c>
      <c r="C88" s="73"/>
      <c r="D88" s="73"/>
      <c r="E88" s="73"/>
      <c r="F88" s="73"/>
      <c r="G88" s="73"/>
      <c r="H88" s="73"/>
    </row>
    <row r="89" spans="1:8" s="74" customFormat="1" ht="15" customHeight="1" x14ac:dyDescent="0.25">
      <c r="A89" s="72"/>
      <c r="B89" s="83" t="s">
        <v>237</v>
      </c>
      <c r="C89" s="73"/>
      <c r="D89" s="73"/>
      <c r="E89" s="73"/>
      <c r="F89" s="73"/>
      <c r="G89" s="73"/>
      <c r="H89" s="73"/>
    </row>
    <row r="90" spans="1:8" s="74" customFormat="1" ht="15" customHeight="1" x14ac:dyDescent="0.25">
      <c r="A90" s="76" t="s">
        <v>131</v>
      </c>
      <c r="B90" s="117" t="s">
        <v>243</v>
      </c>
      <c r="C90" s="117"/>
      <c r="D90" s="117"/>
      <c r="E90" s="117"/>
      <c r="F90" s="117"/>
      <c r="G90" s="117"/>
      <c r="H90" s="117"/>
    </row>
    <row r="91" spans="1:8" s="74" customFormat="1" ht="15" customHeight="1" x14ac:dyDescent="0.25">
      <c r="A91" s="72"/>
      <c r="B91" s="83" t="s">
        <v>354</v>
      </c>
      <c r="C91" s="73"/>
      <c r="D91" s="73"/>
      <c r="E91" s="73"/>
      <c r="F91" s="73"/>
      <c r="G91" s="73"/>
      <c r="H91" s="73"/>
    </row>
    <row r="92" spans="1:8" s="74" customFormat="1" ht="15" customHeight="1" x14ac:dyDescent="0.25">
      <c r="A92" s="72"/>
      <c r="B92" s="85" t="s">
        <v>132</v>
      </c>
      <c r="C92" s="73"/>
      <c r="D92" s="73"/>
      <c r="E92" s="73"/>
      <c r="F92" s="73"/>
      <c r="G92" s="73"/>
      <c r="H92" s="73"/>
    </row>
    <row r="93" spans="1:8" s="74" customFormat="1" ht="15" customHeight="1" x14ac:dyDescent="0.25">
      <c r="A93" s="72"/>
      <c r="B93" s="85" t="s">
        <v>133</v>
      </c>
      <c r="C93" s="73"/>
      <c r="D93" s="73"/>
      <c r="E93" s="73"/>
      <c r="F93" s="73"/>
      <c r="G93" s="73"/>
      <c r="H93" s="73"/>
    </row>
    <row r="94" spans="1:8" s="74" customFormat="1" ht="15" customHeight="1" x14ac:dyDescent="0.25">
      <c r="A94" s="72"/>
      <c r="B94" s="85" t="s">
        <v>134</v>
      </c>
      <c r="C94" s="73"/>
      <c r="D94" s="73"/>
      <c r="E94" s="73"/>
      <c r="F94" s="73"/>
      <c r="G94" s="73"/>
      <c r="H94" s="73"/>
    </row>
    <row r="95" spans="1:8" s="74" customFormat="1" ht="15" customHeight="1" x14ac:dyDescent="0.25">
      <c r="A95" s="72"/>
      <c r="B95" s="85" t="s">
        <v>347</v>
      </c>
      <c r="C95" s="73"/>
      <c r="D95" s="73"/>
      <c r="E95" s="73"/>
      <c r="F95" s="73"/>
      <c r="G95" s="73"/>
      <c r="H95" s="73"/>
    </row>
    <row r="96" spans="1:8" s="77" customFormat="1" ht="15" customHeight="1" x14ac:dyDescent="0.25">
      <c r="A96" s="72"/>
      <c r="B96" s="83" t="s">
        <v>135</v>
      </c>
      <c r="C96" s="73"/>
      <c r="D96" s="73"/>
      <c r="E96" s="73"/>
      <c r="F96" s="73"/>
      <c r="G96" s="73"/>
      <c r="H96" s="73"/>
    </row>
    <row r="97" spans="1:8" s="77" customFormat="1" ht="15" customHeight="1" x14ac:dyDescent="0.25">
      <c r="A97" s="73"/>
      <c r="B97" s="85" t="s">
        <v>136</v>
      </c>
      <c r="C97" s="73"/>
      <c r="D97" s="73"/>
      <c r="E97" s="73"/>
      <c r="F97" s="73"/>
      <c r="G97" s="73"/>
      <c r="H97" s="73"/>
    </row>
    <row r="98" spans="1:8" s="77" customFormat="1" ht="15" customHeight="1" x14ac:dyDescent="0.25">
      <c r="A98" s="73"/>
      <c r="B98" s="85" t="s">
        <v>137</v>
      </c>
      <c r="C98" s="73"/>
      <c r="D98" s="73"/>
      <c r="E98" s="73"/>
      <c r="F98" s="73"/>
      <c r="G98" s="73"/>
      <c r="H98" s="73"/>
    </row>
    <row r="99" spans="1:8" s="77" customFormat="1" ht="15" customHeight="1" x14ac:dyDescent="0.25">
      <c r="A99" s="73"/>
      <c r="B99" s="85" t="s">
        <v>138</v>
      </c>
      <c r="C99" s="73"/>
      <c r="D99" s="73"/>
      <c r="E99" s="73"/>
      <c r="F99" s="73"/>
      <c r="G99" s="73"/>
      <c r="H99" s="73"/>
    </row>
    <row r="100" spans="1:8" s="74" customFormat="1" ht="15" customHeight="1" x14ac:dyDescent="0.25">
      <c r="A100" s="73"/>
      <c r="B100" s="82" t="s">
        <v>139</v>
      </c>
      <c r="C100" s="73"/>
      <c r="D100" s="73"/>
      <c r="E100" s="73"/>
      <c r="F100" s="73"/>
      <c r="G100" s="73"/>
      <c r="H100" s="73"/>
    </row>
    <row r="101" spans="1:8" s="74" customFormat="1" ht="15" customHeight="1" x14ac:dyDescent="0.25">
      <c r="A101" s="73"/>
      <c r="B101" s="83" t="s">
        <v>255</v>
      </c>
      <c r="C101" s="73"/>
      <c r="D101" s="73"/>
      <c r="E101" s="73"/>
      <c r="F101" s="73"/>
      <c r="G101" s="73"/>
      <c r="H101" s="73"/>
    </row>
    <row r="102" spans="1:8" s="74" customFormat="1" ht="15" customHeight="1" x14ac:dyDescent="0.25">
      <c r="A102" s="73"/>
      <c r="B102" s="83" t="s">
        <v>374</v>
      </c>
      <c r="C102" s="73"/>
      <c r="D102" s="73"/>
      <c r="E102" s="73"/>
      <c r="F102" s="73"/>
      <c r="G102" s="73"/>
      <c r="H102" s="73"/>
    </row>
    <row r="103" spans="1:8" s="74" customFormat="1" ht="15" customHeight="1" x14ac:dyDescent="0.25">
      <c r="A103" s="78" t="s">
        <v>140</v>
      </c>
      <c r="B103" s="116" t="s">
        <v>287</v>
      </c>
      <c r="C103" s="116"/>
      <c r="D103" s="116"/>
      <c r="E103" s="116"/>
      <c r="F103" s="116"/>
      <c r="G103" s="116"/>
      <c r="H103" s="116"/>
    </row>
    <row r="104" spans="1:8" s="74" customFormat="1" ht="15" customHeight="1" x14ac:dyDescent="0.25">
      <c r="A104" s="79"/>
      <c r="B104" s="86" t="s">
        <v>288</v>
      </c>
      <c r="C104" s="80"/>
      <c r="D104" s="80"/>
      <c r="E104" s="80"/>
      <c r="F104" s="80"/>
      <c r="G104" s="80"/>
      <c r="H104" s="80"/>
    </row>
    <row r="105" spans="1:8" s="74" customFormat="1" ht="15" customHeight="1" x14ac:dyDescent="0.25">
      <c r="A105" s="79" t="s">
        <v>141</v>
      </c>
      <c r="B105" s="80" t="s">
        <v>289</v>
      </c>
      <c r="C105" s="80"/>
      <c r="D105" s="80"/>
      <c r="E105" s="80"/>
      <c r="F105" s="80"/>
      <c r="G105" s="80"/>
      <c r="H105" s="80"/>
    </row>
    <row r="106" spans="1:8" s="74" customFormat="1" ht="15" customHeight="1" x14ac:dyDescent="0.25">
      <c r="A106" s="72"/>
      <c r="B106" s="83" t="s">
        <v>288</v>
      </c>
      <c r="C106" s="73"/>
      <c r="D106" s="73"/>
      <c r="E106" s="73"/>
      <c r="F106" s="73"/>
      <c r="G106" s="73"/>
      <c r="H106" s="73"/>
    </row>
    <row r="107" spans="1:8" s="81" customFormat="1" ht="15" customHeight="1" x14ac:dyDescent="0.25">
      <c r="A107" s="78" t="s">
        <v>142</v>
      </c>
      <c r="B107" s="116" t="s">
        <v>290</v>
      </c>
      <c r="C107" s="116"/>
      <c r="D107" s="116"/>
      <c r="E107" s="116"/>
      <c r="F107" s="116"/>
      <c r="G107" s="116"/>
      <c r="H107" s="116"/>
    </row>
    <row r="108" spans="1:8" s="74" customFormat="1" ht="15" customHeight="1" x14ac:dyDescent="0.25">
      <c r="A108" s="73"/>
      <c r="B108" s="83" t="s">
        <v>288</v>
      </c>
      <c r="C108" s="73"/>
      <c r="D108" s="73"/>
      <c r="E108" s="73"/>
      <c r="F108" s="73"/>
      <c r="G108" s="73"/>
      <c r="H108" s="73"/>
    </row>
    <row r="109" spans="1:8" s="74" customFormat="1" ht="15" customHeight="1" x14ac:dyDescent="0.25">
      <c r="A109" s="79" t="s">
        <v>143</v>
      </c>
      <c r="B109" s="73" t="s">
        <v>209</v>
      </c>
      <c r="C109" s="73"/>
      <c r="D109" s="73"/>
      <c r="E109" s="73"/>
      <c r="F109" s="73"/>
      <c r="G109" s="73"/>
      <c r="H109" s="73"/>
    </row>
    <row r="110" spans="1:8" s="74" customFormat="1" ht="15" customHeight="1" x14ac:dyDescent="0.25">
      <c r="A110" s="72"/>
      <c r="B110" s="83" t="s">
        <v>144</v>
      </c>
      <c r="C110" s="73"/>
      <c r="D110" s="73"/>
      <c r="E110" s="73"/>
      <c r="F110" s="73"/>
      <c r="G110" s="73"/>
      <c r="H110" s="73"/>
    </row>
    <row r="111" spans="1:8" s="73" customFormat="1" ht="15" customHeight="1" x14ac:dyDescent="0.25">
      <c r="A111" s="72"/>
      <c r="B111" s="83" t="s">
        <v>145</v>
      </c>
    </row>
    <row r="112" spans="1:8" s="73" customFormat="1" ht="15" customHeight="1" x14ac:dyDescent="0.25">
      <c r="A112" s="72" t="s">
        <v>146</v>
      </c>
      <c r="B112" s="80" t="s">
        <v>244</v>
      </c>
    </row>
    <row r="113" spans="1:2" s="73" customFormat="1" ht="15" customHeight="1" x14ac:dyDescent="0.25">
      <c r="A113" s="72"/>
      <c r="B113" s="83" t="s">
        <v>328</v>
      </c>
    </row>
    <row r="114" spans="1:2" s="73" customFormat="1" ht="15" customHeight="1" x14ac:dyDescent="0.25">
      <c r="A114" s="72"/>
      <c r="B114" s="83" t="s">
        <v>149</v>
      </c>
    </row>
    <row r="115" spans="1:2" s="73" customFormat="1" ht="15" customHeight="1" x14ac:dyDescent="0.25">
      <c r="A115" s="72"/>
      <c r="B115" s="83" t="s">
        <v>375</v>
      </c>
    </row>
    <row r="116" spans="1:2" s="73" customFormat="1" ht="15" customHeight="1" x14ac:dyDescent="0.25">
      <c r="A116" s="72"/>
      <c r="B116" s="83" t="s">
        <v>147</v>
      </c>
    </row>
    <row r="117" spans="1:2" s="73" customFormat="1" ht="15" customHeight="1" x14ac:dyDescent="0.25">
      <c r="A117" s="72"/>
      <c r="B117" s="83" t="s">
        <v>148</v>
      </c>
    </row>
    <row r="118" spans="1:2" s="73" customFormat="1" ht="15" customHeight="1" x14ac:dyDescent="0.25">
      <c r="A118" s="72"/>
      <c r="B118" s="83" t="s">
        <v>150</v>
      </c>
    </row>
    <row r="119" spans="1:2" s="73" customFormat="1" ht="15" customHeight="1" x14ac:dyDescent="0.25">
      <c r="A119" s="72" t="s">
        <v>151</v>
      </c>
      <c r="B119" s="73" t="s">
        <v>210</v>
      </c>
    </row>
    <row r="120" spans="1:2" s="80" customFormat="1" ht="15" customHeight="1" x14ac:dyDescent="0.25">
      <c r="A120" s="79"/>
      <c r="B120" s="86" t="s">
        <v>385</v>
      </c>
    </row>
    <row r="121" spans="1:2" s="80" customFormat="1" ht="15" customHeight="1" x14ac:dyDescent="0.25">
      <c r="A121" s="79"/>
      <c r="B121" s="86" t="s">
        <v>386</v>
      </c>
    </row>
    <row r="122" spans="1:2" s="80" customFormat="1" ht="15" customHeight="1" x14ac:dyDescent="0.25">
      <c r="A122" s="79"/>
      <c r="B122" s="86" t="s">
        <v>349</v>
      </c>
    </row>
    <row r="123" spans="1:2" s="80" customFormat="1" ht="15" customHeight="1" x14ac:dyDescent="0.25">
      <c r="A123" s="79"/>
      <c r="B123" s="86" t="s">
        <v>329</v>
      </c>
    </row>
    <row r="124" spans="1:2" s="80" customFormat="1" ht="15" customHeight="1" x14ac:dyDescent="0.25">
      <c r="A124" s="79"/>
      <c r="B124" s="86" t="s">
        <v>153</v>
      </c>
    </row>
    <row r="125" spans="1:2" s="80" customFormat="1" ht="15" customHeight="1" x14ac:dyDescent="0.25">
      <c r="A125" s="79"/>
      <c r="B125" s="86" t="s">
        <v>264</v>
      </c>
    </row>
    <row r="126" spans="1:2" s="80" customFormat="1" ht="15" customHeight="1" x14ac:dyDescent="0.25">
      <c r="A126" s="79"/>
      <c r="B126" s="86" t="s">
        <v>154</v>
      </c>
    </row>
    <row r="127" spans="1:2" s="80" customFormat="1" ht="15" customHeight="1" x14ac:dyDescent="0.25">
      <c r="A127" s="79"/>
      <c r="B127" s="86" t="s">
        <v>355</v>
      </c>
    </row>
    <row r="128" spans="1:2" s="80" customFormat="1" ht="15" customHeight="1" x14ac:dyDescent="0.25">
      <c r="A128" s="79"/>
      <c r="B128" s="86" t="s">
        <v>376</v>
      </c>
    </row>
    <row r="129" spans="1:2" s="80" customFormat="1" ht="15" customHeight="1" x14ac:dyDescent="0.25">
      <c r="A129" s="79"/>
      <c r="B129" s="86" t="s">
        <v>175</v>
      </c>
    </row>
    <row r="130" spans="1:2" s="80" customFormat="1" ht="15" customHeight="1" x14ac:dyDescent="0.25">
      <c r="A130" s="79"/>
      <c r="B130" s="86" t="s">
        <v>152</v>
      </c>
    </row>
    <row r="131" spans="1:2" s="73" customFormat="1" ht="15" customHeight="1" x14ac:dyDescent="0.25">
      <c r="A131" s="72"/>
      <c r="B131" s="83" t="s">
        <v>387</v>
      </c>
    </row>
    <row r="132" spans="1:2" s="73" customFormat="1" ht="15" customHeight="1" x14ac:dyDescent="0.25">
      <c r="A132" s="72" t="s">
        <v>155</v>
      </c>
      <c r="B132" s="73" t="s">
        <v>211</v>
      </c>
    </row>
    <row r="133" spans="1:2" s="80" customFormat="1" ht="15" customHeight="1" x14ac:dyDescent="0.25">
      <c r="A133" s="79"/>
      <c r="B133" s="86" t="s">
        <v>388</v>
      </c>
    </row>
    <row r="134" spans="1:2" s="80" customFormat="1" ht="15" customHeight="1" x14ac:dyDescent="0.25">
      <c r="A134" s="79"/>
      <c r="B134" s="86" t="s">
        <v>332</v>
      </c>
    </row>
    <row r="135" spans="1:2" s="80" customFormat="1" ht="15" customHeight="1" x14ac:dyDescent="0.25">
      <c r="A135" s="79"/>
      <c r="B135" s="86" t="s">
        <v>356</v>
      </c>
    </row>
    <row r="136" spans="1:2" s="80" customFormat="1" ht="15" customHeight="1" x14ac:dyDescent="0.25">
      <c r="A136" s="79"/>
      <c r="B136" s="86" t="s">
        <v>391</v>
      </c>
    </row>
    <row r="137" spans="1:2" s="80" customFormat="1" ht="15" customHeight="1" x14ac:dyDescent="0.25">
      <c r="A137" s="79"/>
      <c r="B137" s="86" t="s">
        <v>390</v>
      </c>
    </row>
    <row r="138" spans="1:2" s="80" customFormat="1" ht="15" customHeight="1" x14ac:dyDescent="0.25">
      <c r="A138" s="79"/>
      <c r="B138" s="86" t="s">
        <v>157</v>
      </c>
    </row>
    <row r="139" spans="1:2" s="80" customFormat="1" ht="15" customHeight="1" x14ac:dyDescent="0.25">
      <c r="A139" s="79"/>
      <c r="B139" s="86" t="s">
        <v>158</v>
      </c>
    </row>
    <row r="140" spans="1:2" s="80" customFormat="1" ht="15" customHeight="1" x14ac:dyDescent="0.25">
      <c r="A140" s="79"/>
      <c r="B140" s="86" t="s">
        <v>389</v>
      </c>
    </row>
    <row r="141" spans="1:2" s="80" customFormat="1" ht="15" customHeight="1" x14ac:dyDescent="0.25">
      <c r="A141" s="79"/>
      <c r="B141" s="86" t="s">
        <v>156</v>
      </c>
    </row>
    <row r="142" spans="1:2" s="80" customFormat="1" ht="15" customHeight="1" x14ac:dyDescent="0.25">
      <c r="A142" s="79"/>
      <c r="B142" s="86" t="s">
        <v>357</v>
      </c>
    </row>
    <row r="143" spans="1:2" s="80" customFormat="1" ht="15" customHeight="1" x14ac:dyDescent="0.25">
      <c r="A143" s="79"/>
      <c r="B143" s="86" t="s">
        <v>333</v>
      </c>
    </row>
    <row r="144" spans="1:2" s="80" customFormat="1" ht="15" customHeight="1" x14ac:dyDescent="0.25">
      <c r="A144" s="79"/>
      <c r="B144" s="86" t="s">
        <v>330</v>
      </c>
    </row>
    <row r="145" spans="1:8" s="81" customFormat="1" ht="15" customHeight="1" x14ac:dyDescent="0.25">
      <c r="A145" s="80"/>
      <c r="B145" s="86" t="s">
        <v>331</v>
      </c>
      <c r="C145" s="80"/>
      <c r="D145" s="80"/>
      <c r="E145" s="80"/>
      <c r="F145" s="80"/>
      <c r="G145" s="80"/>
      <c r="H145" s="80"/>
    </row>
    <row r="146" spans="1:8" s="74" customFormat="1" ht="15" customHeight="1" x14ac:dyDescent="0.25">
      <c r="A146" s="73"/>
      <c r="B146" s="83" t="s">
        <v>392</v>
      </c>
      <c r="C146" s="73"/>
      <c r="D146" s="73"/>
      <c r="E146" s="73"/>
      <c r="F146" s="73"/>
      <c r="G146" s="73"/>
      <c r="H146" s="73"/>
    </row>
    <row r="147" spans="1:8" s="73" customFormat="1" ht="15" customHeight="1" x14ac:dyDescent="0.25">
      <c r="A147" s="72" t="s">
        <v>160</v>
      </c>
      <c r="B147" s="73" t="s">
        <v>212</v>
      </c>
    </row>
    <row r="148" spans="1:8" s="73" customFormat="1" ht="15" customHeight="1" x14ac:dyDescent="0.25">
      <c r="A148" s="72"/>
      <c r="B148" s="83" t="s">
        <v>161</v>
      </c>
    </row>
    <row r="149" spans="1:8" s="73" customFormat="1" ht="15" customHeight="1" x14ac:dyDescent="0.25">
      <c r="A149" s="72"/>
      <c r="B149" s="83" t="s">
        <v>334</v>
      </c>
    </row>
    <row r="150" spans="1:8" s="73" customFormat="1" ht="15" customHeight="1" x14ac:dyDescent="0.25">
      <c r="A150" s="72"/>
      <c r="B150" s="83" t="s">
        <v>335</v>
      </c>
    </row>
    <row r="151" spans="1:8" s="73" customFormat="1" ht="15" customHeight="1" x14ac:dyDescent="0.25">
      <c r="A151" s="72"/>
      <c r="B151" s="83" t="s">
        <v>265</v>
      </c>
    </row>
    <row r="152" spans="1:8" s="73" customFormat="1" ht="15" customHeight="1" x14ac:dyDescent="0.25">
      <c r="A152" s="72"/>
      <c r="B152" s="83" t="s">
        <v>159</v>
      </c>
    </row>
    <row r="153" spans="1:8" s="73" customFormat="1" ht="15" customHeight="1" x14ac:dyDescent="0.25">
      <c r="A153" s="72"/>
      <c r="B153" s="83" t="s">
        <v>164</v>
      </c>
    </row>
    <row r="154" spans="1:8" s="73" customFormat="1" ht="15" customHeight="1" x14ac:dyDescent="0.25">
      <c r="A154" s="72"/>
      <c r="B154" s="83" t="s">
        <v>378</v>
      </c>
    </row>
    <row r="155" spans="1:8" s="73" customFormat="1" ht="15" customHeight="1" x14ac:dyDescent="0.25">
      <c r="A155" s="72"/>
      <c r="B155" s="83" t="s">
        <v>171</v>
      </c>
    </row>
    <row r="156" spans="1:8" s="73" customFormat="1" ht="15" customHeight="1" x14ac:dyDescent="0.25">
      <c r="A156" s="72"/>
      <c r="B156" s="83" t="s">
        <v>168</v>
      </c>
    </row>
    <row r="157" spans="1:8" s="73" customFormat="1" ht="15" customHeight="1" x14ac:dyDescent="0.25">
      <c r="A157" s="72"/>
      <c r="B157" s="83" t="s">
        <v>257</v>
      </c>
    </row>
    <row r="158" spans="1:8" s="73" customFormat="1" ht="15" customHeight="1" x14ac:dyDescent="0.25">
      <c r="A158" s="72"/>
      <c r="B158" s="83" t="s">
        <v>174</v>
      </c>
    </row>
    <row r="159" spans="1:8" s="73" customFormat="1" ht="15" customHeight="1" x14ac:dyDescent="0.25">
      <c r="A159" s="72"/>
      <c r="B159" s="83" t="s">
        <v>341</v>
      </c>
    </row>
    <row r="160" spans="1:8" s="73" customFormat="1" ht="15" customHeight="1" x14ac:dyDescent="0.25">
      <c r="A160" s="72"/>
      <c r="B160" s="83" t="s">
        <v>166</v>
      </c>
    </row>
    <row r="161" spans="1:2" s="73" customFormat="1" ht="15" customHeight="1" x14ac:dyDescent="0.25">
      <c r="A161" s="72"/>
      <c r="B161" s="83" t="s">
        <v>338</v>
      </c>
    </row>
    <row r="162" spans="1:2" s="73" customFormat="1" ht="15" customHeight="1" x14ac:dyDescent="0.25">
      <c r="A162" s="72"/>
      <c r="B162" s="83" t="s">
        <v>169</v>
      </c>
    </row>
    <row r="163" spans="1:2" s="73" customFormat="1" ht="15" customHeight="1" x14ac:dyDescent="0.25">
      <c r="A163" s="72"/>
      <c r="B163" s="83" t="s">
        <v>377</v>
      </c>
    </row>
    <row r="164" spans="1:2" s="73" customFormat="1" ht="15" customHeight="1" x14ac:dyDescent="0.25">
      <c r="A164" s="72"/>
      <c r="B164" s="83" t="s">
        <v>379</v>
      </c>
    </row>
    <row r="165" spans="1:2" s="73" customFormat="1" ht="15" customHeight="1" x14ac:dyDescent="0.25">
      <c r="A165" s="72"/>
      <c r="B165" s="83" t="s">
        <v>165</v>
      </c>
    </row>
    <row r="166" spans="1:2" s="73" customFormat="1" ht="15" customHeight="1" x14ac:dyDescent="0.25">
      <c r="A166" s="72"/>
      <c r="B166" s="83" t="s">
        <v>173</v>
      </c>
    </row>
    <row r="167" spans="1:2" s="73" customFormat="1" ht="15" customHeight="1" x14ac:dyDescent="0.25">
      <c r="A167" s="72"/>
      <c r="B167" s="83" t="s">
        <v>170</v>
      </c>
    </row>
    <row r="168" spans="1:2" s="73" customFormat="1" ht="15" customHeight="1" x14ac:dyDescent="0.25">
      <c r="A168" s="72"/>
      <c r="B168" s="83" t="s">
        <v>337</v>
      </c>
    </row>
    <row r="169" spans="1:2" s="73" customFormat="1" ht="15" customHeight="1" x14ac:dyDescent="0.25">
      <c r="A169" s="72"/>
      <c r="B169" s="83" t="s">
        <v>339</v>
      </c>
    </row>
    <row r="170" spans="1:2" s="73" customFormat="1" ht="15" customHeight="1" x14ac:dyDescent="0.25">
      <c r="A170" s="72"/>
      <c r="B170" s="83" t="s">
        <v>163</v>
      </c>
    </row>
    <row r="171" spans="1:2" s="73" customFormat="1" ht="15" customHeight="1" x14ac:dyDescent="0.25">
      <c r="A171" s="72"/>
      <c r="B171" s="83" t="s">
        <v>256</v>
      </c>
    </row>
    <row r="172" spans="1:2" s="73" customFormat="1" ht="15" customHeight="1" x14ac:dyDescent="0.25">
      <c r="A172" s="72"/>
      <c r="B172" s="83" t="s">
        <v>340</v>
      </c>
    </row>
    <row r="173" spans="1:2" s="73" customFormat="1" ht="15" customHeight="1" x14ac:dyDescent="0.25">
      <c r="A173" s="72"/>
      <c r="B173" s="83" t="s">
        <v>172</v>
      </c>
    </row>
    <row r="174" spans="1:2" s="73" customFormat="1" ht="15" customHeight="1" x14ac:dyDescent="0.25">
      <c r="A174" s="72"/>
      <c r="B174" s="83" t="s">
        <v>162</v>
      </c>
    </row>
    <row r="175" spans="1:2" s="73" customFormat="1" ht="15" customHeight="1" x14ac:dyDescent="0.25">
      <c r="A175" s="72"/>
      <c r="B175" s="83" t="s">
        <v>342</v>
      </c>
    </row>
    <row r="176" spans="1:2" s="73" customFormat="1" ht="15" customHeight="1" x14ac:dyDescent="0.25">
      <c r="A176" s="72"/>
      <c r="B176" s="83" t="s">
        <v>336</v>
      </c>
    </row>
    <row r="177" spans="1:8" s="73" customFormat="1" ht="15" customHeight="1" x14ac:dyDescent="0.25">
      <c r="A177" s="72"/>
      <c r="B177" s="83" t="s">
        <v>167</v>
      </c>
    </row>
    <row r="178" spans="1:8" s="73" customFormat="1" ht="15" customHeight="1" x14ac:dyDescent="0.25">
      <c r="A178" s="72" t="s">
        <v>176</v>
      </c>
      <c r="B178" s="73" t="s">
        <v>213</v>
      </c>
    </row>
    <row r="179" spans="1:8" s="73" customFormat="1" ht="15" customHeight="1" x14ac:dyDescent="0.25">
      <c r="A179" s="72"/>
      <c r="B179" s="83" t="s">
        <v>178</v>
      </c>
    </row>
    <row r="180" spans="1:8" s="73" customFormat="1" ht="15" customHeight="1" x14ac:dyDescent="0.25">
      <c r="A180" s="72"/>
      <c r="B180" s="83" t="s">
        <v>179</v>
      </c>
    </row>
    <row r="181" spans="1:8" s="73" customFormat="1" ht="15" customHeight="1" x14ac:dyDescent="0.25">
      <c r="A181" s="72"/>
      <c r="B181" s="83" t="s">
        <v>177</v>
      </c>
    </row>
    <row r="182" spans="1:8" s="73" customFormat="1" ht="15" customHeight="1" x14ac:dyDescent="0.25">
      <c r="A182" s="72"/>
      <c r="B182" s="83" t="s">
        <v>180</v>
      </c>
    </row>
    <row r="183" spans="1:8" s="73" customFormat="1" ht="15" customHeight="1" x14ac:dyDescent="0.25">
      <c r="A183" s="72"/>
      <c r="B183" s="83" t="s">
        <v>182</v>
      </c>
    </row>
    <row r="184" spans="1:8" s="74" customFormat="1" ht="15" customHeight="1" x14ac:dyDescent="0.25">
      <c r="A184" s="72"/>
      <c r="B184" s="83" t="s">
        <v>181</v>
      </c>
      <c r="C184" s="73"/>
      <c r="D184" s="73"/>
      <c r="E184" s="73"/>
      <c r="F184" s="73"/>
      <c r="G184" s="73"/>
      <c r="H184" s="73"/>
    </row>
    <row r="185" spans="1:8" s="74" customFormat="1" ht="15" customHeight="1" x14ac:dyDescent="0.25">
      <c r="A185" s="72" t="s">
        <v>183</v>
      </c>
      <c r="B185" s="117" t="s">
        <v>245</v>
      </c>
      <c r="C185" s="117"/>
      <c r="D185" s="117"/>
      <c r="E185" s="117"/>
      <c r="F185" s="117"/>
      <c r="G185" s="117"/>
      <c r="H185" s="117"/>
    </row>
    <row r="186" spans="1:8" s="74" customFormat="1" ht="15" customHeight="1" x14ac:dyDescent="0.25">
      <c r="A186" s="73"/>
      <c r="B186" s="83" t="s">
        <v>188</v>
      </c>
      <c r="C186" s="73"/>
      <c r="D186" s="73"/>
      <c r="E186" s="73"/>
      <c r="F186" s="73"/>
      <c r="G186" s="73"/>
      <c r="H186" s="73"/>
    </row>
    <row r="187" spans="1:8" s="74" customFormat="1" ht="15" customHeight="1" x14ac:dyDescent="0.25">
      <c r="A187" s="72"/>
      <c r="B187" s="83" t="s">
        <v>184</v>
      </c>
      <c r="C187" s="73"/>
      <c r="D187" s="73"/>
      <c r="E187" s="73"/>
      <c r="F187" s="73"/>
      <c r="G187" s="73"/>
      <c r="H187" s="73"/>
    </row>
    <row r="188" spans="1:8" s="74" customFormat="1" ht="15" customHeight="1" x14ac:dyDescent="0.25">
      <c r="A188" s="72"/>
      <c r="B188" s="83" t="s">
        <v>186</v>
      </c>
      <c r="C188" s="73"/>
      <c r="D188" s="73"/>
      <c r="E188" s="73"/>
      <c r="F188" s="73"/>
      <c r="G188" s="73"/>
      <c r="H188" s="73"/>
    </row>
    <row r="189" spans="1:8" s="74" customFormat="1" ht="15" customHeight="1" x14ac:dyDescent="0.25">
      <c r="A189" s="72"/>
      <c r="B189" s="83" t="s">
        <v>185</v>
      </c>
      <c r="C189" s="73"/>
      <c r="D189" s="73"/>
      <c r="E189" s="73"/>
      <c r="F189" s="73"/>
      <c r="G189" s="73"/>
      <c r="H189" s="73"/>
    </row>
    <row r="190" spans="1:8" s="74" customFormat="1" ht="15" customHeight="1" x14ac:dyDescent="0.25">
      <c r="A190" s="72"/>
      <c r="B190" s="83" t="s">
        <v>393</v>
      </c>
      <c r="C190" s="73"/>
      <c r="D190" s="73"/>
      <c r="E190" s="73"/>
      <c r="F190" s="73"/>
      <c r="G190" s="73"/>
      <c r="H190" s="73"/>
    </row>
    <row r="191" spans="1:8" s="74" customFormat="1" ht="15" customHeight="1" x14ac:dyDescent="0.25">
      <c r="A191" s="73"/>
      <c r="B191" s="83" t="s">
        <v>187</v>
      </c>
      <c r="C191" s="73"/>
      <c r="D191" s="73"/>
      <c r="E191" s="73"/>
      <c r="F191" s="73"/>
      <c r="G191" s="73"/>
      <c r="H191" s="73"/>
    </row>
    <row r="192" spans="1:8" s="74" customFormat="1" ht="15" customHeight="1" x14ac:dyDescent="0.25">
      <c r="A192" s="72"/>
      <c r="B192" s="83" t="s">
        <v>343</v>
      </c>
      <c r="C192" s="73"/>
      <c r="D192" s="73"/>
      <c r="E192" s="73"/>
      <c r="F192" s="73"/>
      <c r="G192" s="73"/>
      <c r="H192" s="73"/>
    </row>
    <row r="193" spans="1:8" s="74" customFormat="1" ht="15" customHeight="1" x14ac:dyDescent="0.25">
      <c r="A193" s="72" t="s">
        <v>189</v>
      </c>
      <c r="B193" s="73" t="s">
        <v>214</v>
      </c>
      <c r="C193" s="73"/>
      <c r="D193" s="73"/>
      <c r="E193" s="73"/>
      <c r="F193" s="73"/>
      <c r="G193" s="73"/>
      <c r="H193" s="73"/>
    </row>
    <row r="194" spans="1:8" s="74" customFormat="1" ht="15" customHeight="1" x14ac:dyDescent="0.25">
      <c r="A194" s="72"/>
      <c r="B194" s="83" t="s">
        <v>190</v>
      </c>
      <c r="C194" s="73"/>
      <c r="D194" s="73"/>
      <c r="E194" s="73"/>
      <c r="F194" s="73"/>
      <c r="G194" s="73"/>
      <c r="H194" s="73"/>
    </row>
    <row r="195" spans="1:8" s="46" customFormat="1" ht="15" customHeight="1" x14ac:dyDescent="0.25">
      <c r="A195" s="101" t="s">
        <v>191</v>
      </c>
      <c r="B195" s="114" t="s">
        <v>359</v>
      </c>
      <c r="C195" s="114"/>
      <c r="D195" s="114"/>
      <c r="E195" s="114"/>
      <c r="F195" s="114"/>
      <c r="G195" s="114"/>
      <c r="H195" s="114"/>
    </row>
    <row r="196" spans="1:8" s="49" customFormat="1" ht="15" customHeight="1" x14ac:dyDescent="0.25">
      <c r="A196" s="44"/>
      <c r="B196" s="71" t="s">
        <v>192</v>
      </c>
      <c r="C196" s="45"/>
      <c r="D196" s="45"/>
      <c r="E196" s="45"/>
      <c r="F196" s="45"/>
      <c r="G196" s="45"/>
      <c r="H196" s="45"/>
    </row>
    <row r="197" spans="1:8" s="49" customFormat="1" ht="15" customHeight="1" x14ac:dyDescent="0.25">
      <c r="A197" s="44"/>
      <c r="B197" s="71" t="s">
        <v>358</v>
      </c>
      <c r="C197" s="45"/>
      <c r="D197" s="45"/>
      <c r="E197" s="45"/>
      <c r="F197" s="45"/>
      <c r="G197" s="45"/>
      <c r="H197" s="45"/>
    </row>
    <row r="198" spans="1:8" s="49" customFormat="1" ht="15" customHeight="1" x14ac:dyDescent="0.25">
      <c r="A198" s="44"/>
      <c r="B198" s="71" t="s">
        <v>346</v>
      </c>
      <c r="C198" s="45"/>
      <c r="D198" s="45"/>
      <c r="E198" s="45"/>
      <c r="F198" s="45"/>
      <c r="G198" s="45"/>
      <c r="H198" s="45"/>
    </row>
    <row r="199" spans="1:8" s="49" customFormat="1" ht="15" customHeight="1" x14ac:dyDescent="0.25">
      <c r="A199" s="44"/>
      <c r="B199" s="71" t="s">
        <v>345</v>
      </c>
      <c r="C199" s="45"/>
      <c r="D199" s="45"/>
      <c r="E199" s="45"/>
      <c r="F199" s="45"/>
      <c r="G199" s="45"/>
      <c r="H199" s="45"/>
    </row>
    <row r="200" spans="1:8" s="46" customFormat="1" ht="30" customHeight="1" x14ac:dyDescent="0.25">
      <c r="A200" s="102" t="s">
        <v>350</v>
      </c>
      <c r="B200" s="114" t="s">
        <v>246</v>
      </c>
      <c r="C200" s="114"/>
      <c r="D200" s="114"/>
      <c r="E200" s="114"/>
      <c r="F200" s="114"/>
      <c r="G200" s="114"/>
      <c r="H200" s="114"/>
    </row>
    <row r="201" spans="1:8" s="49" customFormat="1" ht="18" customHeight="1" x14ac:dyDescent="0.25">
      <c r="A201" s="48"/>
      <c r="B201" s="71" t="s">
        <v>344</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ref="A47:H48">
    <sortCondition ref="B47:B48"/>
  </sortState>
  <mergeCells count="16">
    <mergeCell ref="B200:H200"/>
    <mergeCell ref="B66:H66"/>
    <mergeCell ref="B90:H90"/>
    <mergeCell ref="B103:H103"/>
    <mergeCell ref="B107:H107"/>
    <mergeCell ref="B195:H195"/>
    <mergeCell ref="B185:H185"/>
    <mergeCell ref="B50:H50"/>
    <mergeCell ref="B34:H34"/>
    <mergeCell ref="A1:H1"/>
    <mergeCell ref="A2:H2"/>
    <mergeCell ref="A3:H3"/>
    <mergeCell ref="B9:H9"/>
    <mergeCell ref="B18:H18"/>
    <mergeCell ref="B13:H13"/>
    <mergeCell ref="B36:H36"/>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6"/>
  <sheetViews>
    <sheetView topLeftCell="A17" zoomScaleNormal="100" workbookViewId="0">
      <selection activeCell="H43" sqref="H43"/>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9" t="s">
        <v>0</v>
      </c>
      <c r="B1" s="109"/>
      <c r="C1" s="109"/>
      <c r="D1" s="109"/>
      <c r="E1" s="109"/>
      <c r="F1" s="109"/>
      <c r="G1" s="109"/>
      <c r="H1" s="109"/>
      <c r="I1" s="109"/>
      <c r="J1" s="109"/>
    </row>
    <row r="2" spans="1:11" x14ac:dyDescent="0.25">
      <c r="A2" s="109" t="s">
        <v>395</v>
      </c>
      <c r="B2" s="109"/>
      <c r="C2" s="109"/>
      <c r="D2" s="109"/>
      <c r="E2" s="109"/>
      <c r="F2" s="109"/>
      <c r="G2" s="109"/>
      <c r="H2" s="109"/>
      <c r="I2" s="109"/>
      <c r="J2" s="109"/>
    </row>
    <row r="3" spans="1:11" x14ac:dyDescent="0.25">
      <c r="A3" s="110" t="str">
        <f>+'Revenues, Expenditures, Changes'!A3:J3</f>
        <v>March 31, 2022</v>
      </c>
      <c r="B3" s="110"/>
      <c r="C3" s="110"/>
      <c r="D3" s="110"/>
      <c r="E3" s="110"/>
      <c r="F3" s="110"/>
      <c r="G3" s="110"/>
      <c r="H3" s="110"/>
      <c r="I3" s="110"/>
      <c r="J3" s="110"/>
    </row>
    <row r="4" spans="1:11" ht="3.95" customHeight="1" x14ac:dyDescent="0.25"/>
    <row r="5" spans="1:11" x14ac:dyDescent="0.25">
      <c r="A5" s="4" t="s">
        <v>198</v>
      </c>
    </row>
    <row r="6" spans="1:11" s="1" customFormat="1" x14ac:dyDescent="0.25">
      <c r="A6" s="4"/>
      <c r="B6" s="107"/>
      <c r="C6" s="88"/>
      <c r="D6" s="20"/>
      <c r="E6" s="95"/>
      <c r="F6" s="95" t="s">
        <v>36</v>
      </c>
      <c r="G6" s="95"/>
      <c r="H6" s="95" t="s">
        <v>37</v>
      </c>
      <c r="I6" s="95"/>
      <c r="J6" s="95" t="s">
        <v>38</v>
      </c>
      <c r="K6" s="11"/>
    </row>
    <row r="7" spans="1:11" s="1" customFormat="1" x14ac:dyDescent="0.25">
      <c r="A7" s="4"/>
      <c r="B7" s="107" t="s">
        <v>32</v>
      </c>
      <c r="C7" s="88"/>
      <c r="D7" s="20" t="s">
        <v>34</v>
      </c>
      <c r="E7" s="95"/>
      <c r="F7" s="95" t="s">
        <v>32</v>
      </c>
      <c r="G7" s="95"/>
      <c r="H7" s="95" t="s">
        <v>34</v>
      </c>
      <c r="I7" s="95"/>
      <c r="J7" s="21">
        <f>+'Revenues, Expenditures, Changes'!J8</f>
        <v>44286</v>
      </c>
      <c r="K7" s="11"/>
    </row>
    <row r="8" spans="1:11" s="1" customFormat="1" x14ac:dyDescent="0.25">
      <c r="A8" s="4"/>
      <c r="B8" s="22" t="s">
        <v>33</v>
      </c>
      <c r="C8" s="88"/>
      <c r="D8" s="28" t="s">
        <v>35</v>
      </c>
      <c r="E8" s="95"/>
      <c r="F8" s="22" t="s">
        <v>33</v>
      </c>
      <c r="G8" s="95"/>
      <c r="H8" s="24">
        <f>+'Revenues, Expenditures, Changes'!H9</f>
        <v>44286</v>
      </c>
      <c r="I8" s="95"/>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2678598</v>
      </c>
      <c r="E10" s="4"/>
      <c r="F10" s="3">
        <f>+(D10-B10)/B10+1</f>
        <v>0.52500035279673729</v>
      </c>
      <c r="G10" s="4"/>
      <c r="H10" s="37">
        <v>2906812</v>
      </c>
      <c r="I10" s="4"/>
      <c r="J10" s="3">
        <f t="shared" ref="J10" si="0">+(D10-H10)/H10+1</f>
        <v>0.921489934677578</v>
      </c>
      <c r="K10" s="94"/>
    </row>
    <row r="11" spans="1:11" s="1" customFormat="1" x14ac:dyDescent="0.25">
      <c r="A11" s="4" t="s">
        <v>92</v>
      </c>
      <c r="B11" s="7"/>
      <c r="C11" s="6"/>
      <c r="D11" s="37"/>
      <c r="E11" s="4"/>
      <c r="F11" s="3"/>
      <c r="G11" s="4"/>
      <c r="H11" s="37"/>
      <c r="I11" s="4"/>
      <c r="J11" s="3"/>
      <c r="K11" s="11"/>
    </row>
    <row r="12" spans="1:11" s="1" customFormat="1" x14ac:dyDescent="0.25">
      <c r="A12" s="10" t="s">
        <v>93</v>
      </c>
      <c r="B12" s="6">
        <v>845490</v>
      </c>
      <c r="C12" s="6"/>
      <c r="D12" s="5">
        <v>981784</v>
      </c>
      <c r="E12" s="4"/>
      <c r="F12" s="3">
        <f>+(D12-B12)/B12+1</f>
        <v>1.1612011969390532</v>
      </c>
      <c r="G12" s="4"/>
      <c r="H12" s="5">
        <v>797874</v>
      </c>
      <c r="I12" s="4"/>
      <c r="J12" s="3">
        <f t="shared" ref="J12:J13" si="1">+(D12-H12)/H12+1</f>
        <v>1.2305000538932211</v>
      </c>
      <c r="K12" s="11"/>
    </row>
    <row r="13" spans="1:11" s="1" customFormat="1" x14ac:dyDescent="0.25">
      <c r="A13" s="10" t="s">
        <v>94</v>
      </c>
      <c r="B13" s="6">
        <v>285204</v>
      </c>
      <c r="C13" s="6"/>
      <c r="D13" s="5">
        <v>327372.27</v>
      </c>
      <c r="E13" s="4"/>
      <c r="F13" s="3">
        <f>+(D13-B13)/B13+1</f>
        <v>1.1478530104767115</v>
      </c>
      <c r="G13" s="4"/>
      <c r="H13" s="5">
        <v>283738.32</v>
      </c>
      <c r="I13" s="4"/>
      <c r="J13" s="3">
        <f t="shared" si="1"/>
        <v>1.1537823653851196</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12972434.26</v>
      </c>
      <c r="E15" s="4"/>
      <c r="F15" s="3">
        <f>+(D15-B15)/B15+1</f>
        <v>0.99696242971561777</v>
      </c>
      <c r="G15" s="4"/>
      <c r="H15" s="5">
        <v>12502329.5</v>
      </c>
      <c r="I15" s="4"/>
      <c r="J15" s="3">
        <f t="shared" ref="J15" si="2">+(D15-H15)/H15+1</f>
        <v>1.0376013734080516</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3216593.72</v>
      </c>
      <c r="E18" s="4"/>
      <c r="F18" s="3">
        <f>+(D18-B18)/B18+1</f>
        <v>0.76428831066196867</v>
      </c>
      <c r="G18" s="4"/>
      <c r="H18" s="5">
        <v>3214333.89</v>
      </c>
      <c r="I18" s="4"/>
      <c r="J18" s="3">
        <f t="shared" ref="J18:J22" si="3">+(D18-H18)/H18+1</f>
        <v>1.0007030476849434</v>
      </c>
      <c r="K18" s="11"/>
    </row>
    <row r="19" spans="1:11" s="1" customFormat="1" x14ac:dyDescent="0.25">
      <c r="A19" s="10" t="s">
        <v>43</v>
      </c>
      <c r="B19" s="6">
        <f>493885+153545+166175+21275+121600+251750+5265</f>
        <v>1213495</v>
      </c>
      <c r="C19" s="6"/>
      <c r="D19" s="5">
        <v>1011599.39</v>
      </c>
      <c r="E19" s="4"/>
      <c r="F19" s="3">
        <f>+(D19-B19)/B19+1</f>
        <v>0.8336246873699521</v>
      </c>
      <c r="G19" s="4"/>
      <c r="H19" s="5">
        <v>799910.84</v>
      </c>
      <c r="I19" s="4"/>
      <c r="J19" s="3">
        <f t="shared" si="3"/>
        <v>1.2646401816482449</v>
      </c>
      <c r="K19" s="11"/>
    </row>
    <row r="20" spans="1:11" s="1" customFormat="1" x14ac:dyDescent="0.25">
      <c r="A20" s="10" t="s">
        <v>75</v>
      </c>
      <c r="B20" s="6">
        <v>-220000</v>
      </c>
      <c r="C20" s="6"/>
      <c r="D20" s="5">
        <v>-107124</v>
      </c>
      <c r="E20" s="4"/>
      <c r="F20" s="3">
        <f>+(D20-B20)/B20+1</f>
        <v>0.48692727272727276</v>
      </c>
      <c r="G20" s="4"/>
      <c r="H20" s="5">
        <v>-102228</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3749035.68</v>
      </c>
      <c r="E22" s="4"/>
      <c r="F22" s="3">
        <f>+(D22-B22)/B22+1</f>
        <v>0.75033161780084279</v>
      </c>
      <c r="G22" s="4"/>
      <c r="H22" s="5">
        <v>3852708.8</v>
      </c>
      <c r="I22" s="4"/>
      <c r="J22" s="3">
        <f t="shared" si="3"/>
        <v>0.97309084974187521</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-181425.13</v>
      </c>
      <c r="E25" s="4"/>
      <c r="F25" s="3">
        <f>+(D25-B25)/B25+1</f>
        <v>0.60475043333333334</v>
      </c>
      <c r="G25" s="4"/>
      <c r="H25" s="5">
        <v>-144874.69</v>
      </c>
      <c r="I25" s="4"/>
      <c r="J25" s="3">
        <f t="shared" ref="J25:J30" si="4">+(D25-H25)/H25+1</f>
        <v>1.2522900307845353</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303812.78000000003</v>
      </c>
      <c r="E27" s="4"/>
      <c r="F27" s="3">
        <f>+(D27-B27)/B27+1</f>
        <v>0.65721222216213304</v>
      </c>
      <c r="G27" s="4"/>
      <c r="H27" s="5">
        <v>259526.81</v>
      </c>
      <c r="I27" s="4"/>
      <c r="J27" s="3">
        <f t="shared" si="4"/>
        <v>1.1706412142930436</v>
      </c>
      <c r="K27" s="11"/>
    </row>
    <row r="28" spans="1:11" s="1" customFormat="1" x14ac:dyDescent="0.25">
      <c r="A28" s="4" t="s">
        <v>47</v>
      </c>
      <c r="B28" s="6">
        <v>190000</v>
      </c>
      <c r="C28" s="6"/>
      <c r="D28" s="5">
        <v>20475.78</v>
      </c>
      <c r="E28" s="4"/>
      <c r="F28" s="3">
        <f>+(D28-B28)/B28+1</f>
        <v>0.10776726315789475</v>
      </c>
      <c r="G28" s="4"/>
      <c r="H28" s="5">
        <v>103970.97</v>
      </c>
      <c r="I28" s="4"/>
      <c r="J28" s="3">
        <f t="shared" si="4"/>
        <v>0.19693747206551981</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f>198702-87352</f>
        <v>111350</v>
      </c>
      <c r="C30" s="6"/>
      <c r="D30" s="5">
        <v>1303783.01</v>
      </c>
      <c r="E30" s="4"/>
      <c r="F30" s="3">
        <f>+(D30-B30)/B30+1</f>
        <v>11.708873013022004</v>
      </c>
      <c r="G30" s="4"/>
      <c r="H30" s="5">
        <v>611173.63</v>
      </c>
      <c r="I30" s="4"/>
      <c r="J30" s="3">
        <f t="shared" si="4"/>
        <v>2.1332448685654191</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105621</v>
      </c>
      <c r="C35" s="6"/>
      <c r="D35" s="38">
        <v>30621.1</v>
      </c>
      <c r="E35" s="4"/>
      <c r="F35" s="3">
        <f>+(D35-B35)/B35+1</f>
        <v>0.28991488435065005</v>
      </c>
      <c r="G35" s="4"/>
      <c r="H35" s="38">
        <v>117158.76</v>
      </c>
      <c r="I35" s="4"/>
      <c r="J35" s="3">
        <f t="shared" ref="J35:J36" si="8">+(D35-H35)/H35+1</f>
        <v>0.26136415236897348</v>
      </c>
      <c r="K35" s="43"/>
    </row>
    <row r="36" spans="1:11" s="1" customFormat="1" ht="16.5" x14ac:dyDescent="0.35">
      <c r="A36" s="88" t="s">
        <v>55</v>
      </c>
      <c r="B36" s="26">
        <f>SUM(B10:B35)</f>
        <v>30012600</v>
      </c>
      <c r="C36" s="6"/>
      <c r="D36" s="8">
        <f>SUM(D10:D35)</f>
        <v>26307560.860000007</v>
      </c>
      <c r="E36" s="4"/>
      <c r="F36" s="3">
        <f>+(D36-B36)/B36+1</f>
        <v>0.87655054410480959</v>
      </c>
      <c r="G36" s="4"/>
      <c r="H36" s="8">
        <f>SUM(H10:H35)</f>
        <v>25202434.829999998</v>
      </c>
      <c r="I36" s="4"/>
      <c r="J36" s="3">
        <f t="shared" si="8"/>
        <v>1.043849970745069</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11662386</v>
      </c>
      <c r="C39" s="6"/>
      <c r="D39" s="98">
        <v>6482188.3600000003</v>
      </c>
      <c r="E39" s="4"/>
      <c r="F39" s="3">
        <f t="shared" ref="F39:F49" si="9">+(D39-B39)/B39+1</f>
        <v>0.55582008347176992</v>
      </c>
      <c r="G39" s="4"/>
      <c r="H39" s="98">
        <v>6309709.9000000004</v>
      </c>
      <c r="I39" s="4"/>
      <c r="J39" s="3">
        <f t="shared" ref="J39:J50" si="10">+(D39-H39)/H39+1</f>
        <v>1.0273354025357013</v>
      </c>
      <c r="K39" s="11"/>
    </row>
    <row r="40" spans="1:11" s="1" customFormat="1" x14ac:dyDescent="0.25">
      <c r="A40" s="4" t="s">
        <v>58</v>
      </c>
      <c r="B40" s="6">
        <v>308722</v>
      </c>
      <c r="C40" s="6"/>
      <c r="D40" s="98">
        <v>162779.44</v>
      </c>
      <c r="E40" s="4"/>
      <c r="F40" s="3">
        <f t="shared" si="9"/>
        <v>0.52726867537784805</v>
      </c>
      <c r="G40" s="4"/>
      <c r="H40" s="98">
        <v>152741.43</v>
      </c>
      <c r="I40" s="4"/>
      <c r="J40" s="3">
        <f t="shared" si="10"/>
        <v>1.065718973562052</v>
      </c>
      <c r="K40" s="11"/>
    </row>
    <row r="41" spans="1:11" s="1" customFormat="1" x14ac:dyDescent="0.25">
      <c r="A41" s="4" t="s">
        <v>59</v>
      </c>
      <c r="B41" s="6">
        <v>3293731</v>
      </c>
      <c r="C41" s="6"/>
      <c r="D41" s="98">
        <v>1860138.17</v>
      </c>
      <c r="E41" s="4"/>
      <c r="F41" s="3">
        <f t="shared" si="9"/>
        <v>0.56475108926624551</v>
      </c>
      <c r="G41" s="4"/>
      <c r="H41" s="98">
        <v>1814193.13</v>
      </c>
      <c r="I41" s="4"/>
      <c r="J41" s="3">
        <f t="shared" si="10"/>
        <v>1.0253253301648211</v>
      </c>
      <c r="K41" s="11"/>
    </row>
    <row r="42" spans="1:11" s="1" customFormat="1" x14ac:dyDescent="0.25">
      <c r="A42" s="4" t="s">
        <v>60</v>
      </c>
      <c r="B42" s="6">
        <v>2464490</v>
      </c>
      <c r="C42" s="6"/>
      <c r="D42" s="98">
        <v>1370275.88</v>
      </c>
      <c r="E42" s="4"/>
      <c r="F42" s="3">
        <f t="shared" si="9"/>
        <v>0.55600788804174495</v>
      </c>
      <c r="G42" s="4"/>
      <c r="H42" s="98">
        <v>1304417.76</v>
      </c>
      <c r="I42" s="4"/>
      <c r="J42" s="3">
        <f t="shared" si="10"/>
        <v>1.0504885183409338</v>
      </c>
      <c r="K42" s="11"/>
    </row>
    <row r="43" spans="1:11" s="1" customFormat="1" x14ac:dyDescent="0.25">
      <c r="A43" s="4" t="s">
        <v>61</v>
      </c>
      <c r="B43" s="6">
        <v>6280412</v>
      </c>
      <c r="C43" s="6"/>
      <c r="D43" s="98">
        <v>3742242.52</v>
      </c>
      <c r="E43" s="4"/>
      <c r="F43" s="3">
        <f t="shared" si="9"/>
        <v>0.59585939903305707</v>
      </c>
      <c r="G43" s="4"/>
      <c r="H43" s="98">
        <v>3702548.13</v>
      </c>
      <c r="I43" s="4"/>
      <c r="J43" s="3">
        <f t="shared" si="10"/>
        <v>1.0107208302515707</v>
      </c>
      <c r="K43" s="11"/>
    </row>
    <row r="44" spans="1:11" s="1" customFormat="1" x14ac:dyDescent="0.25">
      <c r="A44" s="4" t="s">
        <v>62</v>
      </c>
      <c r="B44" s="6">
        <v>4024401</v>
      </c>
      <c r="C44" s="6"/>
      <c r="D44" s="98">
        <v>2618615.92</v>
      </c>
      <c r="E44" s="4"/>
      <c r="F44" s="3">
        <f t="shared" si="9"/>
        <v>0.65068464101862611</v>
      </c>
      <c r="G44" s="4"/>
      <c r="H44" s="98">
        <v>2216478.67</v>
      </c>
      <c r="I44" s="4"/>
      <c r="J44" s="3">
        <f t="shared" si="10"/>
        <v>1.1814306879840175</v>
      </c>
      <c r="K44" s="11"/>
    </row>
    <row r="45" spans="1:11" s="1" customFormat="1" x14ac:dyDescent="0.25">
      <c r="A45" s="4" t="s">
        <v>63</v>
      </c>
      <c r="B45" s="6">
        <v>130500</v>
      </c>
      <c r="C45" s="6"/>
      <c r="D45" s="98">
        <v>54665.18</v>
      </c>
      <c r="E45" s="4"/>
      <c r="F45" s="3">
        <f t="shared" si="9"/>
        <v>0.4188902681992337</v>
      </c>
      <c r="G45" s="4"/>
      <c r="H45" s="98">
        <v>62979.58</v>
      </c>
      <c r="I45" s="4"/>
      <c r="J45" s="3">
        <f t="shared" si="10"/>
        <v>0.8679826064257653</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1002294</v>
      </c>
      <c r="C47" s="6"/>
      <c r="D47" s="8">
        <v>767158.8</v>
      </c>
      <c r="E47" s="4"/>
      <c r="F47" s="3">
        <f t="shared" si="9"/>
        <v>0.76540296559692067</v>
      </c>
      <c r="G47" s="4"/>
      <c r="H47" s="8">
        <v>717283.93</v>
      </c>
      <c r="I47" s="4"/>
      <c r="J47" s="3">
        <f t="shared" si="10"/>
        <v>1.0695329532895015</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8" t="s">
        <v>55</v>
      </c>
      <c r="B50" s="26">
        <f>SUM(B39:B49)</f>
        <v>29166936</v>
      </c>
      <c r="C50" s="6"/>
      <c r="D50" s="8">
        <f>SUM(D39:D49)</f>
        <v>17058064.27</v>
      </c>
      <c r="E50" s="4"/>
      <c r="F50" s="3">
        <f>+(D50-B50)/B50+1</f>
        <v>0.58484251722566949</v>
      </c>
      <c r="G50" s="4"/>
      <c r="H50" s="8">
        <f>SUM(H39:H49)</f>
        <v>16280352.530000001</v>
      </c>
      <c r="I50" s="4"/>
      <c r="J50" s="3">
        <f t="shared" si="10"/>
        <v>1.0477699569813921</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-705481.5</v>
      </c>
      <c r="E54" s="4"/>
      <c r="F54" s="3">
        <f>+(D54-B54)/B54+1</f>
        <v>1.5961119909502264</v>
      </c>
      <c r="G54" s="4"/>
      <c r="H54" s="38">
        <v>-620790.52</v>
      </c>
      <c r="I54" s="4"/>
      <c r="J54" s="3">
        <f t="shared" ref="J54:J55" si="13">+(D54-H54)/H54+1</f>
        <v>1.1364244093160443</v>
      </c>
      <c r="K54" s="11"/>
    </row>
    <row r="55" spans="1:11" s="1" customFormat="1" ht="16.5" x14ac:dyDescent="0.35">
      <c r="A55" s="88" t="s">
        <v>55</v>
      </c>
      <c r="B55" s="26">
        <f>SUM(B53:B54)</f>
        <v>-442000</v>
      </c>
      <c r="C55" s="6"/>
      <c r="D55" s="8">
        <f>SUM(D53:D54)</f>
        <v>-705481.5</v>
      </c>
      <c r="E55" s="4"/>
      <c r="F55" s="3">
        <f>+(D55-B55)/B55+1</f>
        <v>1.5961119909502264</v>
      </c>
      <c r="G55" s="26">
        <f>SUM(G53:G54)</f>
        <v>0</v>
      </c>
      <c r="H55" s="8">
        <f>SUM(H53:H54)</f>
        <v>-620790.52</v>
      </c>
      <c r="I55" s="4"/>
      <c r="J55" s="3">
        <f t="shared" si="13"/>
        <v>1.1364244093160443</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397</v>
      </c>
      <c r="B57" s="39">
        <f>+B36-B50+B55</f>
        <v>403664</v>
      </c>
      <c r="C57" s="6"/>
      <c r="D57" s="9">
        <f>+D36-D50+D55</f>
        <v>8544015.0900000073</v>
      </c>
      <c r="E57" s="4"/>
      <c r="F57" s="4"/>
      <c r="G57" s="4"/>
      <c r="H57" s="9">
        <f>+H36-H50+H55</f>
        <v>8301291.7799999975</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zoomScaleNormal="100" workbookViewId="0">
      <selection activeCell="H43" sqref="H43"/>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9" t="s">
        <v>0</v>
      </c>
      <c r="B1" s="109"/>
      <c r="C1" s="109"/>
      <c r="D1" s="109"/>
      <c r="E1" s="109"/>
      <c r="F1" s="109"/>
      <c r="G1" s="109"/>
      <c r="H1" s="109"/>
      <c r="I1" s="109"/>
      <c r="J1" s="109"/>
    </row>
    <row r="2" spans="1:11" x14ac:dyDescent="0.25">
      <c r="A2" s="109" t="s">
        <v>395</v>
      </c>
      <c r="B2" s="109"/>
      <c r="C2" s="109"/>
      <c r="D2" s="109"/>
      <c r="E2" s="109"/>
      <c r="F2" s="109"/>
      <c r="G2" s="109"/>
      <c r="H2" s="109"/>
      <c r="I2" s="109"/>
      <c r="J2" s="109"/>
    </row>
    <row r="3" spans="1:11" x14ac:dyDescent="0.25">
      <c r="A3" s="110" t="str">
        <f>+'Revenues, Expenditures, Changes'!A3:J3</f>
        <v>March 31, 2022</v>
      </c>
      <c r="B3" s="110"/>
      <c r="C3" s="110"/>
      <c r="D3" s="110"/>
      <c r="E3" s="110"/>
      <c r="F3" s="110"/>
      <c r="G3" s="110"/>
      <c r="H3" s="110"/>
      <c r="I3" s="110"/>
      <c r="J3" s="110"/>
    </row>
    <row r="5" spans="1:11" x14ac:dyDescent="0.25">
      <c r="A5" s="4" t="s">
        <v>70</v>
      </c>
    </row>
    <row r="6" spans="1:11" s="1" customFormat="1" x14ac:dyDescent="0.25">
      <c r="A6" s="4"/>
      <c r="B6" s="88"/>
      <c r="C6" s="88"/>
      <c r="D6" s="20"/>
      <c r="E6" s="95"/>
      <c r="F6" s="95" t="s">
        <v>36</v>
      </c>
      <c r="G6" s="95"/>
      <c r="H6" s="20" t="s">
        <v>37</v>
      </c>
      <c r="I6" s="95"/>
      <c r="J6" s="95" t="s">
        <v>38</v>
      </c>
      <c r="K6" s="11"/>
    </row>
    <row r="7" spans="1:11" s="1" customFormat="1" x14ac:dyDescent="0.25">
      <c r="A7" s="4"/>
      <c r="B7" s="88" t="s">
        <v>32</v>
      </c>
      <c r="C7" s="88"/>
      <c r="D7" s="20" t="s">
        <v>34</v>
      </c>
      <c r="E7" s="95"/>
      <c r="F7" s="95" t="s">
        <v>32</v>
      </c>
      <c r="G7" s="95"/>
      <c r="H7" s="20" t="s">
        <v>34</v>
      </c>
      <c r="I7" s="95"/>
      <c r="J7" s="21">
        <f>+'Revenues, Expenditures, Changes'!J8</f>
        <v>44286</v>
      </c>
      <c r="K7" s="11"/>
    </row>
    <row r="8" spans="1:11" s="1" customFormat="1" x14ac:dyDescent="0.25">
      <c r="A8" s="4"/>
      <c r="B8" s="22" t="s">
        <v>33</v>
      </c>
      <c r="C8" s="88"/>
      <c r="D8" s="28" t="s">
        <v>35</v>
      </c>
      <c r="E8" s="95"/>
      <c r="F8" s="22" t="s">
        <v>33</v>
      </c>
      <c r="G8" s="95"/>
      <c r="H8" s="24">
        <f>+'Revenues, Expenditures, Changes'!H9</f>
        <v>44286</v>
      </c>
      <c r="I8" s="95"/>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v>6357232</v>
      </c>
      <c r="C31" s="6"/>
      <c r="D31" s="7">
        <v>6357231.8300000001</v>
      </c>
      <c r="E31" s="4"/>
      <c r="F31" s="3">
        <f t="shared" si="0"/>
        <v>0.99999997325880197</v>
      </c>
      <c r="G31" s="4"/>
      <c r="H31" s="7">
        <v>7612106.0800000001</v>
      </c>
      <c r="I31" s="4"/>
      <c r="J31" s="3">
        <f t="shared" ref="J31:J33" si="1">+D31/H31</f>
        <v>0.83514756142231794</v>
      </c>
      <c r="K31" s="11"/>
    </row>
    <row r="32" spans="1:11" s="1" customFormat="1" hidden="1" x14ac:dyDescent="0.25">
      <c r="A32" s="4" t="s">
        <v>51</v>
      </c>
      <c r="B32" s="6"/>
      <c r="C32" s="6"/>
      <c r="D32" s="89"/>
      <c r="E32" s="4"/>
      <c r="F32" s="4"/>
      <c r="G32" s="4"/>
      <c r="H32" s="6"/>
      <c r="I32" s="4"/>
      <c r="J32" s="3" t="e">
        <f t="shared" ref="J32:J35" si="2">+(D32-H32)/H32+1</f>
        <v>#DIV/0!</v>
      </c>
      <c r="K32" s="11"/>
    </row>
    <row r="33" spans="1:11" s="1" customFormat="1" ht="16.5" x14ac:dyDescent="0.35">
      <c r="A33" s="29" t="s">
        <v>53</v>
      </c>
      <c r="B33" s="26">
        <v>4990941</v>
      </c>
      <c r="C33" s="6"/>
      <c r="D33" s="105">
        <v>4990941.0199999996</v>
      </c>
      <c r="E33" s="4"/>
      <c r="F33" s="3">
        <f>+(D33-B33)/B33+1</f>
        <v>1.0000000040072603</v>
      </c>
      <c r="G33" s="4"/>
      <c r="H33" s="8">
        <v>2695783.66</v>
      </c>
      <c r="I33" s="4"/>
      <c r="J33" s="3">
        <f t="shared" si="1"/>
        <v>1.8513878149999616</v>
      </c>
      <c r="K33" s="11"/>
    </row>
    <row r="34" spans="1:11" s="1" customFormat="1" hidden="1" x14ac:dyDescent="0.25">
      <c r="A34" s="10" t="s">
        <v>52</v>
      </c>
      <c r="B34" s="6">
        <v>0</v>
      </c>
      <c r="C34" s="6"/>
      <c r="D34" s="89">
        <v>0</v>
      </c>
      <c r="E34" s="4"/>
      <c r="F34" s="4" t="e">
        <f>+(D34-B34)/B34+1</f>
        <v>#DIV/0!</v>
      </c>
      <c r="G34" s="4"/>
      <c r="H34" s="6">
        <v>0</v>
      </c>
      <c r="I34" s="4"/>
      <c r="J34" s="3" t="e">
        <f t="shared" si="2"/>
        <v>#DIV/0!</v>
      </c>
      <c r="K34" s="11"/>
    </row>
    <row r="35" spans="1:11" s="1" customFormat="1" hidden="1" x14ac:dyDescent="0.25">
      <c r="A35" s="10" t="s">
        <v>54</v>
      </c>
      <c r="B35" s="27">
        <v>0</v>
      </c>
      <c r="C35" s="6"/>
      <c r="D35" s="90">
        <v>0</v>
      </c>
      <c r="E35" s="4"/>
      <c r="F35" s="41" t="e">
        <f>+(D35-B35)/B35+1</f>
        <v>#DIV/0!</v>
      </c>
      <c r="G35" s="4"/>
      <c r="H35" s="27">
        <v>0</v>
      </c>
      <c r="I35" s="4"/>
      <c r="J35" s="3" t="e">
        <f t="shared" si="2"/>
        <v>#DIV/0!</v>
      </c>
      <c r="K35" s="11"/>
    </row>
    <row r="36" spans="1:11" s="1" customFormat="1" ht="16.5" x14ac:dyDescent="0.35">
      <c r="A36" s="64" t="s">
        <v>55</v>
      </c>
      <c r="B36" s="26">
        <f>SUM(B10:B35)</f>
        <v>11348173</v>
      </c>
      <c r="C36" s="6"/>
      <c r="D36" s="91">
        <f>SUM(D10:D35)</f>
        <v>11348172.85</v>
      </c>
      <c r="E36" s="4"/>
      <c r="F36" s="3">
        <f>+(D36-B36)/B36+1</f>
        <v>0.99999998678201329</v>
      </c>
      <c r="G36" s="4"/>
      <c r="H36" s="8">
        <f>SUM(H10:H35)</f>
        <v>10307889.74</v>
      </c>
      <c r="I36" s="4"/>
      <c r="J36" s="3">
        <f t="shared" ref="J36" si="3">+D36/H36</f>
        <v>1.1009210552537401</v>
      </c>
      <c r="K36" s="11"/>
    </row>
    <row r="37" spans="1:11" s="1" customFormat="1" x14ac:dyDescent="0.25">
      <c r="A37" s="4"/>
      <c r="B37" s="6"/>
      <c r="C37" s="6"/>
      <c r="D37" s="89"/>
      <c r="E37" s="4"/>
      <c r="F37" s="4"/>
      <c r="G37" s="4"/>
      <c r="H37" s="6"/>
      <c r="I37" s="4"/>
      <c r="J37" s="4"/>
      <c r="K37" s="11"/>
    </row>
    <row r="38" spans="1:11" s="1" customFormat="1" x14ac:dyDescent="0.25">
      <c r="A38" s="4" t="s">
        <v>56</v>
      </c>
      <c r="B38" s="6"/>
      <c r="C38" s="6"/>
      <c r="D38" s="89"/>
      <c r="E38" s="4"/>
      <c r="F38" s="4"/>
      <c r="G38" s="4"/>
      <c r="H38" s="6"/>
      <c r="I38" s="4"/>
      <c r="J38" s="4"/>
      <c r="K38" s="11"/>
    </row>
    <row r="39" spans="1:11" s="1" customFormat="1" x14ac:dyDescent="0.25">
      <c r="A39" s="4" t="s">
        <v>57</v>
      </c>
      <c r="B39" s="6">
        <v>855099</v>
      </c>
      <c r="C39" s="6"/>
      <c r="D39" s="89">
        <v>855099.09</v>
      </c>
      <c r="E39" s="4"/>
      <c r="F39" s="3">
        <f t="shared" ref="F39:F47" si="4">+(D39-B39)/B39+1</f>
        <v>1.0000001052509708</v>
      </c>
      <c r="G39" s="4"/>
      <c r="H39" s="89">
        <v>574035.30000000005</v>
      </c>
      <c r="I39" s="4"/>
      <c r="J39" s="3">
        <f t="shared" ref="J39:J49" si="5">+D39/H39</f>
        <v>1.489628059459061</v>
      </c>
      <c r="K39" s="11"/>
    </row>
    <row r="40" spans="1:11" s="1" customFormat="1" hidden="1" x14ac:dyDescent="0.25">
      <c r="A40" s="4" t="s">
        <v>58</v>
      </c>
      <c r="B40" s="6">
        <v>0</v>
      </c>
      <c r="C40" s="6"/>
      <c r="D40" s="89">
        <v>0</v>
      </c>
      <c r="E40" s="4"/>
      <c r="F40" s="4" t="e">
        <f t="shared" si="4"/>
        <v>#DIV/0!</v>
      </c>
      <c r="G40" s="4"/>
      <c r="H40" s="89">
        <v>0</v>
      </c>
      <c r="I40" s="4"/>
      <c r="J40" s="3" t="e">
        <f t="shared" si="5"/>
        <v>#DIV/0!</v>
      </c>
      <c r="K40" s="11"/>
    </row>
    <row r="41" spans="1:11" s="1" customFormat="1" x14ac:dyDescent="0.25">
      <c r="A41" s="4" t="s">
        <v>59</v>
      </c>
      <c r="B41" s="6">
        <v>66005</v>
      </c>
      <c r="C41" s="6"/>
      <c r="D41" s="89">
        <v>66004.55</v>
      </c>
      <c r="E41" s="4"/>
      <c r="F41" s="3">
        <f t="shared" si="4"/>
        <v>0.99999318233467172</v>
      </c>
      <c r="G41" s="4"/>
      <c r="H41" s="89">
        <v>19104.09</v>
      </c>
      <c r="I41" s="4"/>
      <c r="J41" s="3">
        <f t="shared" si="5"/>
        <v>3.4549957626874663</v>
      </c>
      <c r="K41" s="11"/>
    </row>
    <row r="42" spans="1:11" s="1" customFormat="1" x14ac:dyDescent="0.25">
      <c r="A42" s="4" t="s">
        <v>60</v>
      </c>
      <c r="B42" s="6">
        <v>359246</v>
      </c>
      <c r="C42" s="6"/>
      <c r="D42" s="89">
        <v>359246.04</v>
      </c>
      <c r="E42" s="4"/>
      <c r="F42" s="3">
        <f t="shared" si="4"/>
        <v>1.0000001113443155</v>
      </c>
      <c r="G42" s="4"/>
      <c r="H42" s="89">
        <v>257650.45</v>
      </c>
      <c r="I42" s="4"/>
      <c r="J42" s="3">
        <f t="shared" si="5"/>
        <v>1.3943155930835749</v>
      </c>
      <c r="K42" s="11"/>
    </row>
    <row r="43" spans="1:11" s="1" customFormat="1" x14ac:dyDescent="0.25">
      <c r="A43" s="4" t="s">
        <v>61</v>
      </c>
      <c r="B43" s="6">
        <v>3710591</v>
      </c>
      <c r="C43" s="6"/>
      <c r="D43" s="89">
        <v>3710591.34</v>
      </c>
      <c r="E43" s="4"/>
      <c r="F43" s="3">
        <f t="shared" si="4"/>
        <v>1.0000000916296083</v>
      </c>
      <c r="G43" s="4"/>
      <c r="H43" s="89">
        <v>1844993.82</v>
      </c>
      <c r="I43" s="4"/>
      <c r="J43" s="3">
        <f t="shared" si="5"/>
        <v>2.0111673544792685</v>
      </c>
      <c r="K43" s="11"/>
    </row>
    <row r="44" spans="1:11" s="1" customFormat="1" hidden="1" x14ac:dyDescent="0.25">
      <c r="A44" s="4" t="s">
        <v>62</v>
      </c>
      <c r="B44" s="6">
        <v>0</v>
      </c>
      <c r="C44" s="6"/>
      <c r="D44" s="89">
        <v>0</v>
      </c>
      <c r="E44" s="4"/>
      <c r="F44" s="4" t="e">
        <f t="shared" si="4"/>
        <v>#DIV/0!</v>
      </c>
      <c r="G44" s="4"/>
      <c r="H44" s="89">
        <v>0</v>
      </c>
      <c r="I44" s="4"/>
      <c r="J44" s="3" t="e">
        <f t="shared" si="5"/>
        <v>#DIV/0!</v>
      </c>
      <c r="K44" s="11"/>
    </row>
    <row r="45" spans="1:11" s="1" customFormat="1" x14ac:dyDescent="0.25">
      <c r="A45" s="4" t="s">
        <v>63</v>
      </c>
      <c r="B45" s="27">
        <v>6357232</v>
      </c>
      <c r="C45" s="6"/>
      <c r="D45" s="90">
        <v>6357231.8300000001</v>
      </c>
      <c r="E45" s="4"/>
      <c r="F45" s="3">
        <f t="shared" si="4"/>
        <v>0.99999997325880197</v>
      </c>
      <c r="G45" s="4"/>
      <c r="H45" s="90">
        <v>7612106.0800000001</v>
      </c>
      <c r="I45" s="4"/>
      <c r="J45" s="3">
        <f t="shared" si="5"/>
        <v>0.83514756142231794</v>
      </c>
      <c r="K45" s="11"/>
    </row>
    <row r="46" spans="1:11" s="1" customFormat="1" hidden="1" x14ac:dyDescent="0.25">
      <c r="A46" s="4" t="s">
        <v>64</v>
      </c>
      <c r="B46" s="6">
        <v>0</v>
      </c>
      <c r="C46" s="6"/>
      <c r="D46" s="89">
        <v>0</v>
      </c>
      <c r="E46" s="4"/>
      <c r="F46" s="4" t="e">
        <f t="shared" si="4"/>
        <v>#DIV/0!</v>
      </c>
      <c r="G46" s="4"/>
      <c r="H46" s="89">
        <v>0</v>
      </c>
      <c r="I46" s="4"/>
      <c r="J46" s="3" t="e">
        <f t="shared" si="5"/>
        <v>#DIV/0!</v>
      </c>
      <c r="K46" s="11"/>
    </row>
    <row r="47" spans="1:11" s="1" customFormat="1" hidden="1" x14ac:dyDescent="0.25">
      <c r="A47" s="4" t="s">
        <v>76</v>
      </c>
      <c r="B47" s="6">
        <v>0</v>
      </c>
      <c r="C47" s="6"/>
      <c r="D47" s="89">
        <v>0</v>
      </c>
      <c r="E47" s="4"/>
      <c r="F47" s="4" t="e">
        <f t="shared" si="4"/>
        <v>#DIV/0!</v>
      </c>
      <c r="G47" s="4"/>
      <c r="H47" s="89">
        <v>0</v>
      </c>
      <c r="I47" s="4"/>
      <c r="J47" s="3" t="e">
        <f t="shared" si="5"/>
        <v>#DIV/0!</v>
      </c>
      <c r="K47" s="11"/>
    </row>
    <row r="48" spans="1:11" s="1" customFormat="1" hidden="1" x14ac:dyDescent="0.25">
      <c r="A48" s="4" t="s">
        <v>50</v>
      </c>
      <c r="B48" s="27">
        <v>0</v>
      </c>
      <c r="C48" s="6"/>
      <c r="D48" s="90">
        <v>0</v>
      </c>
      <c r="E48" s="4"/>
      <c r="F48" s="4" t="e">
        <f>+(D48-B48)/B48+1</f>
        <v>#DIV/0!</v>
      </c>
      <c r="G48" s="4"/>
      <c r="H48" s="90">
        <v>0</v>
      </c>
      <c r="I48" s="4"/>
      <c r="J48" s="3" t="e">
        <f t="shared" si="5"/>
        <v>#DIV/0!</v>
      </c>
      <c r="K48" s="11"/>
    </row>
    <row r="49" spans="1:11" s="1" customFormat="1" ht="16.5" x14ac:dyDescent="0.35">
      <c r="A49" s="64" t="s">
        <v>55</v>
      </c>
      <c r="B49" s="26">
        <f>SUM(B39:B48)</f>
        <v>11348173</v>
      </c>
      <c r="C49" s="6"/>
      <c r="D49" s="91">
        <f>SUM(D39:D48)</f>
        <v>11348172.85</v>
      </c>
      <c r="E49" s="4"/>
      <c r="F49" s="3">
        <f>+(D49-B49)/B49+1</f>
        <v>0.99999998678201329</v>
      </c>
      <c r="G49" s="4"/>
      <c r="H49" s="91">
        <f>SUM(H39:H48)</f>
        <v>10307889.74</v>
      </c>
      <c r="I49" s="4"/>
      <c r="J49" s="3">
        <f t="shared" si="5"/>
        <v>1.1009210552537401</v>
      </c>
      <c r="K49" s="11"/>
    </row>
    <row r="50" spans="1:11" s="1" customFormat="1" x14ac:dyDescent="0.25">
      <c r="A50" s="4"/>
      <c r="B50" s="6"/>
      <c r="C50" s="6"/>
      <c r="D50" s="89"/>
      <c r="E50" s="4"/>
      <c r="F50" s="4"/>
      <c r="G50" s="4"/>
      <c r="H50" s="89"/>
      <c r="I50" s="4"/>
      <c r="J50" s="4"/>
      <c r="K50" s="11"/>
    </row>
    <row r="51" spans="1:11" s="1" customFormat="1" hidden="1" x14ac:dyDescent="0.25">
      <c r="A51" s="4" t="s">
        <v>65</v>
      </c>
      <c r="B51" s="6"/>
      <c r="C51" s="6"/>
      <c r="D51" s="89"/>
      <c r="E51" s="4"/>
      <c r="F51" s="4"/>
      <c r="G51" s="4"/>
      <c r="H51" s="89"/>
      <c r="I51" s="4"/>
      <c r="J51" s="4"/>
      <c r="K51" s="11"/>
    </row>
    <row r="52" spans="1:11" s="1" customFormat="1" hidden="1" x14ac:dyDescent="0.25">
      <c r="A52" s="4" t="s">
        <v>66</v>
      </c>
      <c r="B52" s="6">
        <v>0</v>
      </c>
      <c r="C52" s="6"/>
      <c r="D52" s="89">
        <v>0</v>
      </c>
      <c r="E52" s="4"/>
      <c r="F52" s="4" t="e">
        <f t="shared" ref="F52:F53" si="6">+(D52-B52)/B52+1</f>
        <v>#DIV/0!</v>
      </c>
      <c r="G52" s="4"/>
      <c r="H52" s="89">
        <v>0</v>
      </c>
      <c r="I52" s="4"/>
      <c r="J52" s="4" t="e">
        <f t="shared" ref="J52:J53" si="7">+(H52-D52)/D52+1</f>
        <v>#DIV/0!</v>
      </c>
      <c r="K52" s="11"/>
    </row>
    <row r="53" spans="1:11" s="1" customFormat="1" hidden="1" x14ac:dyDescent="0.25">
      <c r="A53" s="4" t="s">
        <v>67</v>
      </c>
      <c r="B53" s="27">
        <v>0</v>
      </c>
      <c r="C53" s="6"/>
      <c r="D53" s="90">
        <v>0</v>
      </c>
      <c r="E53" s="4"/>
      <c r="F53" s="41" t="e">
        <f t="shared" si="6"/>
        <v>#DIV/0!</v>
      </c>
      <c r="G53" s="4"/>
      <c r="H53" s="90">
        <v>0</v>
      </c>
      <c r="I53" s="4"/>
      <c r="J53" s="41" t="e">
        <f t="shared" si="7"/>
        <v>#DIV/0!</v>
      </c>
      <c r="K53" s="11"/>
    </row>
    <row r="54" spans="1:11" s="1" customFormat="1" ht="16.5" hidden="1" x14ac:dyDescent="0.35">
      <c r="A54" s="64" t="s">
        <v>55</v>
      </c>
      <c r="B54" s="26">
        <f>SUM(B52:B53)</f>
        <v>0</v>
      </c>
      <c r="C54" s="6"/>
      <c r="D54" s="91">
        <f>SUM(D52:D53)</f>
        <v>0</v>
      </c>
      <c r="E54" s="4"/>
      <c r="F54" s="41"/>
      <c r="G54" s="26">
        <f>SUM(G52:G53)</f>
        <v>0</v>
      </c>
      <c r="H54" s="91">
        <f>SUM(H52:H53)</f>
        <v>0</v>
      </c>
      <c r="I54" s="4"/>
      <c r="J54" s="41"/>
      <c r="K54" s="11"/>
    </row>
    <row r="55" spans="1:11" s="2" customFormat="1" hidden="1" x14ac:dyDescent="0.25">
      <c r="A55" s="4"/>
      <c r="B55" s="6"/>
      <c r="C55" s="6"/>
      <c r="D55" s="89"/>
      <c r="E55" s="4"/>
      <c r="F55" s="4"/>
      <c r="G55" s="4"/>
      <c r="H55" s="89"/>
      <c r="I55" s="4"/>
      <c r="J55" s="4"/>
      <c r="K55" s="11"/>
    </row>
    <row r="56" spans="1:11" s="2" customFormat="1" ht="16.5" x14ac:dyDescent="0.35">
      <c r="A56" s="4" t="s">
        <v>397</v>
      </c>
      <c r="B56" s="39">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activeCell="H43" sqref="H43"/>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9" t="s">
        <v>0</v>
      </c>
      <c r="B1" s="109"/>
      <c r="C1" s="109"/>
      <c r="D1" s="109"/>
      <c r="E1" s="109"/>
      <c r="F1" s="109"/>
      <c r="G1" s="109"/>
      <c r="H1" s="109"/>
      <c r="I1" s="109"/>
      <c r="J1" s="109"/>
    </row>
    <row r="2" spans="1:12" x14ac:dyDescent="0.25">
      <c r="A2" s="109" t="s">
        <v>395</v>
      </c>
      <c r="B2" s="109"/>
      <c r="C2" s="109"/>
      <c r="D2" s="109"/>
      <c r="E2" s="109"/>
      <c r="F2" s="109"/>
      <c r="G2" s="109"/>
      <c r="H2" s="109"/>
      <c r="I2" s="109"/>
      <c r="J2" s="109"/>
    </row>
    <row r="3" spans="1:12" x14ac:dyDescent="0.25">
      <c r="A3" s="110" t="str">
        <f>+'Revenues, Expenditures, Changes'!A3:J3</f>
        <v>March 31, 2022</v>
      </c>
      <c r="B3" s="110"/>
      <c r="C3" s="110"/>
      <c r="D3" s="110"/>
      <c r="E3" s="110"/>
      <c r="F3" s="110"/>
      <c r="G3" s="110"/>
      <c r="H3" s="110"/>
      <c r="I3" s="110"/>
      <c r="J3" s="110"/>
    </row>
    <row r="5" spans="1:12" x14ac:dyDescent="0.25">
      <c r="A5" s="4" t="s">
        <v>71</v>
      </c>
    </row>
    <row r="6" spans="1:12" s="1" customFormat="1" x14ac:dyDescent="0.25">
      <c r="A6" s="4"/>
      <c r="B6" s="88"/>
      <c r="C6" s="88"/>
      <c r="D6" s="20"/>
      <c r="E6" s="95"/>
      <c r="F6" s="95" t="s">
        <v>36</v>
      </c>
      <c r="G6" s="95"/>
      <c r="H6" s="20" t="s">
        <v>37</v>
      </c>
      <c r="I6" s="64"/>
      <c r="J6" s="64" t="s">
        <v>38</v>
      </c>
      <c r="K6" s="11"/>
      <c r="L6" s="11"/>
    </row>
    <row r="7" spans="1:12" s="1" customFormat="1" x14ac:dyDescent="0.25">
      <c r="A7" s="4"/>
      <c r="B7" s="88" t="s">
        <v>32</v>
      </c>
      <c r="C7" s="88"/>
      <c r="D7" s="20" t="s">
        <v>34</v>
      </c>
      <c r="E7" s="95"/>
      <c r="F7" s="95" t="s">
        <v>32</v>
      </c>
      <c r="G7" s="95"/>
      <c r="H7" s="20" t="s">
        <v>34</v>
      </c>
      <c r="I7" s="64"/>
      <c r="J7" s="21">
        <f>+'Revenues, Expenditures, Changes'!J8</f>
        <v>44286</v>
      </c>
      <c r="K7" s="11"/>
      <c r="L7" s="11"/>
    </row>
    <row r="8" spans="1:12" s="1" customFormat="1" x14ac:dyDescent="0.25">
      <c r="A8" s="4"/>
      <c r="B8" s="22" t="s">
        <v>33</v>
      </c>
      <c r="C8" s="88"/>
      <c r="D8" s="28" t="s">
        <v>35</v>
      </c>
      <c r="E8" s="95"/>
      <c r="F8" s="22" t="s">
        <v>33</v>
      </c>
      <c r="G8" s="95"/>
      <c r="H8" s="24">
        <f>+'Revenues, Expenditures, Changes'!H9</f>
        <v>44286</v>
      </c>
      <c r="I8" s="64"/>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92">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7">
        <v>499185.48</v>
      </c>
      <c r="C34" s="89"/>
      <c r="D34" s="106">
        <f>762666.98-263481.5</f>
        <v>499185.48</v>
      </c>
      <c r="E34" s="4"/>
      <c r="F34" s="3">
        <f t="shared" ref="F34:F36" si="1">+(D34-B34)/B34+1</f>
        <v>1</v>
      </c>
      <c r="G34" s="4"/>
      <c r="H34" s="106">
        <f>489159.5-178790.52</f>
        <v>310368.98</v>
      </c>
      <c r="I34" s="4"/>
      <c r="J34" s="3">
        <f>+D34/H34</f>
        <v>1.6083613768360485</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4" t="s">
        <v>55</v>
      </c>
      <c r="B36" s="26">
        <f>SUM(B10:B35)</f>
        <v>499185.48</v>
      </c>
      <c r="C36" s="6"/>
      <c r="D36" s="8">
        <f>SUM(D10:D35)</f>
        <v>499185.48</v>
      </c>
      <c r="E36" s="4"/>
      <c r="F36" s="3">
        <f t="shared" si="1"/>
        <v>1</v>
      </c>
      <c r="G36" s="4"/>
      <c r="H36" s="8">
        <f>SUM(H10:H35)</f>
        <v>310368.98</v>
      </c>
      <c r="I36" s="4"/>
      <c r="J36" s="3">
        <f>+D36/H36</f>
        <v>1.6083613768360485</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v>205953</v>
      </c>
      <c r="C39" s="6"/>
      <c r="D39" s="5">
        <v>205953.37</v>
      </c>
      <c r="E39" s="4"/>
      <c r="F39" s="3">
        <f>+(D39-B39)/B39+1</f>
        <v>1.0000017965263919</v>
      </c>
      <c r="G39" s="4"/>
      <c r="H39" s="5">
        <v>52883.98</v>
      </c>
      <c r="I39" s="4"/>
      <c r="J39" s="3">
        <f>+D39/H39</f>
        <v>3.8944377862634392</v>
      </c>
      <c r="K39" s="11"/>
      <c r="L39" s="11"/>
    </row>
    <row r="40" spans="1:12" s="1" customFormat="1" hidden="1" x14ac:dyDescent="0.25">
      <c r="A40" s="4" t="s">
        <v>58</v>
      </c>
      <c r="B40" s="6">
        <v>0</v>
      </c>
      <c r="C40" s="6"/>
      <c r="D40" s="5">
        <v>0</v>
      </c>
      <c r="E40" s="4"/>
      <c r="F40" s="3" t="e">
        <f t="shared" ref="F40:F47" si="2">+(D40-B40)/B40+1</f>
        <v>#DIV/0!</v>
      </c>
      <c r="G40" s="4"/>
      <c r="H40" s="5">
        <v>0</v>
      </c>
      <c r="I40" s="4"/>
      <c r="J40" s="3" t="e">
        <f t="shared" ref="J40:J48" si="3">+D40/H40</f>
        <v>#DIV/0!</v>
      </c>
      <c r="K40" s="11"/>
      <c r="L40" s="11"/>
    </row>
    <row r="41" spans="1:12" s="1" customFormat="1" hidden="1" x14ac:dyDescent="0.25">
      <c r="A41" s="4" t="s">
        <v>59</v>
      </c>
      <c r="B41" s="6">
        <v>0</v>
      </c>
      <c r="C41" s="6"/>
      <c r="D41" s="5">
        <v>0</v>
      </c>
      <c r="E41" s="4"/>
      <c r="F41" s="3" t="e">
        <f t="shared" si="2"/>
        <v>#DIV/0!</v>
      </c>
      <c r="G41" s="4"/>
      <c r="H41" s="5">
        <v>0</v>
      </c>
      <c r="I41" s="4"/>
      <c r="J41" s="3" t="e">
        <f t="shared" si="3"/>
        <v>#DIV/0!</v>
      </c>
      <c r="K41" s="11"/>
      <c r="L41" s="11"/>
    </row>
    <row r="42" spans="1:12" s="1" customFormat="1" hidden="1" x14ac:dyDescent="0.25">
      <c r="A42" s="4" t="s">
        <v>60</v>
      </c>
      <c r="B42" s="6">
        <v>0</v>
      </c>
      <c r="C42" s="6"/>
      <c r="D42" s="5">
        <v>0</v>
      </c>
      <c r="E42" s="4"/>
      <c r="F42" s="3" t="e">
        <f t="shared" si="2"/>
        <v>#DIV/0!</v>
      </c>
      <c r="G42" s="4"/>
      <c r="H42" s="5">
        <v>0</v>
      </c>
      <c r="I42" s="4"/>
      <c r="J42" s="3" t="e">
        <f t="shared" si="3"/>
        <v>#DIV/0!</v>
      </c>
      <c r="K42" s="11"/>
      <c r="L42" s="11"/>
    </row>
    <row r="43" spans="1:12" s="1" customFormat="1" x14ac:dyDescent="0.25">
      <c r="A43" s="4" t="s">
        <v>61</v>
      </c>
      <c r="B43" s="6">
        <v>1132</v>
      </c>
      <c r="C43" s="6"/>
      <c r="D43" s="5">
        <v>1132.46</v>
      </c>
      <c r="E43" s="4"/>
      <c r="F43" s="3">
        <v>0</v>
      </c>
      <c r="G43" s="4"/>
      <c r="H43" s="5">
        <v>250</v>
      </c>
      <c r="I43" s="4"/>
      <c r="J43" s="3">
        <f>+D43/H43</f>
        <v>4.5298400000000001</v>
      </c>
      <c r="K43" s="11"/>
      <c r="L43" s="11"/>
    </row>
    <row r="44" spans="1:12" s="1" customFormat="1" hidden="1" x14ac:dyDescent="0.25">
      <c r="A44" s="4" t="s">
        <v>62</v>
      </c>
      <c r="B44" s="6">
        <v>0</v>
      </c>
      <c r="C44" s="6"/>
      <c r="D44" s="5">
        <v>0</v>
      </c>
      <c r="E44" s="4"/>
      <c r="F44" s="3" t="e">
        <f t="shared" si="2"/>
        <v>#DIV/0!</v>
      </c>
      <c r="G44" s="4"/>
      <c r="H44" s="5">
        <v>0</v>
      </c>
      <c r="I44" s="4"/>
      <c r="J44" s="3" t="e">
        <f t="shared" si="3"/>
        <v>#DIV/0!</v>
      </c>
      <c r="K44" s="11"/>
      <c r="L44" s="11"/>
    </row>
    <row r="45" spans="1:12" s="1" customFormat="1" ht="16.5" x14ac:dyDescent="0.35">
      <c r="A45" s="4" t="s">
        <v>63</v>
      </c>
      <c r="B45" s="26">
        <v>555581</v>
      </c>
      <c r="C45" s="6"/>
      <c r="D45" s="8">
        <f>555581.15</f>
        <v>555581.15</v>
      </c>
      <c r="E45" s="4"/>
      <c r="F45" s="3">
        <f t="shared" si="2"/>
        <v>1.0000002699876347</v>
      </c>
      <c r="G45" s="4"/>
      <c r="H45" s="8">
        <v>436025.52</v>
      </c>
      <c r="I45" s="4"/>
      <c r="J45" s="3">
        <f>+D45/H45</f>
        <v>1.2741941113905444</v>
      </c>
      <c r="K45" s="11"/>
      <c r="L45" s="11"/>
    </row>
    <row r="46" spans="1:12" s="1" customFormat="1" hidden="1" x14ac:dyDescent="0.25">
      <c r="A46" s="4" t="s">
        <v>64</v>
      </c>
      <c r="B46" s="6">
        <v>0</v>
      </c>
      <c r="C46" s="6"/>
      <c r="D46" s="5">
        <v>0</v>
      </c>
      <c r="E46" s="4"/>
      <c r="F46" s="3" t="e">
        <f t="shared" si="2"/>
        <v>#DIV/0!</v>
      </c>
      <c r="G46" s="4"/>
      <c r="H46" s="5">
        <v>0</v>
      </c>
      <c r="I46" s="4"/>
      <c r="J46" s="3" t="e">
        <f t="shared" si="3"/>
        <v>#DIV/0!</v>
      </c>
      <c r="K46" s="11"/>
      <c r="L46" s="11"/>
    </row>
    <row r="47" spans="1:12" s="1" customFormat="1" hidden="1" x14ac:dyDescent="0.25">
      <c r="A47" s="4" t="s">
        <v>76</v>
      </c>
      <c r="B47" s="6">
        <v>0</v>
      </c>
      <c r="C47" s="6"/>
      <c r="D47" s="5">
        <v>0</v>
      </c>
      <c r="E47" s="4"/>
      <c r="F47" s="3" t="e">
        <f t="shared" si="2"/>
        <v>#DIV/0!</v>
      </c>
      <c r="G47" s="4"/>
      <c r="H47" s="5">
        <v>0</v>
      </c>
      <c r="I47" s="4"/>
      <c r="J47" s="3" t="e">
        <f t="shared" si="3"/>
        <v>#DIV/0!</v>
      </c>
      <c r="K47" s="11"/>
      <c r="L47" s="11"/>
    </row>
    <row r="48" spans="1:12" s="1" customFormat="1" hidden="1" x14ac:dyDescent="0.25">
      <c r="A48" s="4" t="s">
        <v>50</v>
      </c>
      <c r="B48" s="27">
        <v>0</v>
      </c>
      <c r="C48" s="6"/>
      <c r="D48" s="38">
        <v>0</v>
      </c>
      <c r="E48" s="4"/>
      <c r="F48" s="3" t="e">
        <f>+(D48-B48)/B48+1</f>
        <v>#DIV/0!</v>
      </c>
      <c r="G48" s="4"/>
      <c r="H48" s="38">
        <v>0</v>
      </c>
      <c r="I48" s="4"/>
      <c r="J48" s="3" t="e">
        <f t="shared" si="3"/>
        <v>#DIV/0!</v>
      </c>
      <c r="K48" s="11"/>
      <c r="L48" s="11"/>
    </row>
    <row r="49" spans="1:12" s="1" customFormat="1" ht="16.5" x14ac:dyDescent="0.35">
      <c r="A49" s="64" t="s">
        <v>55</v>
      </c>
      <c r="B49" s="26">
        <f>SUM(B39:B48)</f>
        <v>762666</v>
      </c>
      <c r="C49" s="6"/>
      <c r="D49" s="8">
        <f>SUM(D39:D48)</f>
        <v>762666.98</v>
      </c>
      <c r="E49" s="4"/>
      <c r="F49" s="3">
        <f>+(D49-B49)/B49+1</f>
        <v>1.0000012849661581</v>
      </c>
      <c r="G49" s="4"/>
      <c r="H49" s="8">
        <f>SUM(H39:H48)</f>
        <v>489159.5</v>
      </c>
      <c r="I49" s="4"/>
      <c r="J49" s="3">
        <f>+D49/H49</f>
        <v>1.5591376227999252</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v>263481</v>
      </c>
      <c r="C52" s="6"/>
      <c r="D52" s="8">
        <v>263481.5</v>
      </c>
      <c r="E52" s="4"/>
      <c r="F52" s="3">
        <f>+(D52-B52)/B52+1</f>
        <v>1.0000018976700407</v>
      </c>
      <c r="G52" s="4"/>
      <c r="H52" s="8">
        <v>178790.52</v>
      </c>
      <c r="I52" s="4"/>
      <c r="J52" s="3">
        <f>+D52/H52</f>
        <v>1.4736883141231427</v>
      </c>
      <c r="K52" s="11"/>
      <c r="L52" s="11"/>
    </row>
    <row r="53" spans="1:12" s="1" customFormat="1" hidden="1" x14ac:dyDescent="0.25">
      <c r="A53" s="4" t="s">
        <v>67</v>
      </c>
      <c r="B53" s="27">
        <v>0</v>
      </c>
      <c r="C53" s="6"/>
      <c r="D53" s="38">
        <v>0</v>
      </c>
      <c r="E53" s="4"/>
      <c r="F53" s="3" t="e">
        <f t="shared" ref="F53" si="4">+(D53-B53)/B53+1</f>
        <v>#DIV/0!</v>
      </c>
      <c r="G53" s="4"/>
      <c r="H53" s="27">
        <v>0</v>
      </c>
      <c r="I53" s="4"/>
      <c r="J53" s="3" t="e">
        <f t="shared" ref="J53" si="5">+(H53-D53)/D53+1</f>
        <v>#DIV/0!</v>
      </c>
      <c r="K53" s="11"/>
      <c r="L53" s="11"/>
    </row>
    <row r="54" spans="1:12" s="1" customFormat="1" ht="16.5" x14ac:dyDescent="0.35">
      <c r="A54" s="64" t="s">
        <v>55</v>
      </c>
      <c r="B54" s="26">
        <f>SUM(B52:B53)</f>
        <v>263481</v>
      </c>
      <c r="C54" s="6"/>
      <c r="D54" s="8">
        <f>SUM(D52:D53)</f>
        <v>263481.5</v>
      </c>
      <c r="E54" s="4"/>
      <c r="F54" s="3"/>
      <c r="G54" s="26">
        <f>SUM(G52:G53)</f>
        <v>0</v>
      </c>
      <c r="H54" s="8">
        <f>SUM(H52:H53)</f>
        <v>178790.52</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397</v>
      </c>
      <c r="B56" s="39">
        <f>+B36-B49+B54</f>
        <v>0.47999999998137355</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3"/>
  <sheetViews>
    <sheetView zoomScaleNormal="100" workbookViewId="0">
      <selection activeCell="H43" sqref="H43"/>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9" t="s">
        <v>0</v>
      </c>
      <c r="B1" s="109"/>
      <c r="C1" s="109"/>
      <c r="D1" s="109"/>
      <c r="E1" s="109"/>
      <c r="F1" s="109"/>
      <c r="G1" s="109"/>
      <c r="H1" s="109"/>
      <c r="I1" s="109"/>
      <c r="J1" s="109"/>
    </row>
    <row r="2" spans="1:12" x14ac:dyDescent="0.25">
      <c r="A2" s="109" t="s">
        <v>395</v>
      </c>
      <c r="B2" s="109"/>
      <c r="C2" s="109"/>
      <c r="D2" s="109"/>
      <c r="E2" s="109"/>
      <c r="F2" s="109"/>
      <c r="G2" s="109"/>
      <c r="H2" s="109"/>
      <c r="I2" s="109"/>
      <c r="J2" s="109"/>
    </row>
    <row r="3" spans="1:12" x14ac:dyDescent="0.25">
      <c r="A3" s="110" t="str">
        <f>+'Revenues, Expenditures, Changes'!A3:J3</f>
        <v>March 31, 2022</v>
      </c>
      <c r="B3" s="110"/>
      <c r="C3" s="110"/>
      <c r="D3" s="110"/>
      <c r="E3" s="110"/>
      <c r="F3" s="110"/>
      <c r="G3" s="110"/>
      <c r="H3" s="110"/>
      <c r="I3" s="110"/>
      <c r="J3" s="110"/>
    </row>
    <row r="5" spans="1:12" x14ac:dyDescent="0.25">
      <c r="A5" s="4" t="s">
        <v>72</v>
      </c>
    </row>
    <row r="6" spans="1:12" s="1" customFormat="1" x14ac:dyDescent="0.25">
      <c r="A6" s="4"/>
      <c r="B6" s="64"/>
      <c r="C6" s="64"/>
      <c r="D6" s="20"/>
      <c r="E6" s="95"/>
      <c r="F6" s="95" t="s">
        <v>36</v>
      </c>
      <c r="G6" s="95"/>
      <c r="H6" s="20" t="s">
        <v>37</v>
      </c>
      <c r="I6" s="95"/>
      <c r="J6" s="95" t="s">
        <v>38</v>
      </c>
      <c r="K6" s="11"/>
      <c r="L6" s="11"/>
    </row>
    <row r="7" spans="1:12" s="1" customFormat="1" x14ac:dyDescent="0.25">
      <c r="A7" s="4"/>
      <c r="B7" s="64" t="s">
        <v>32</v>
      </c>
      <c r="C7" s="64"/>
      <c r="D7" s="20" t="s">
        <v>34</v>
      </c>
      <c r="E7" s="95"/>
      <c r="F7" s="95" t="s">
        <v>32</v>
      </c>
      <c r="G7" s="95"/>
      <c r="H7" s="20" t="s">
        <v>34</v>
      </c>
      <c r="I7" s="95"/>
      <c r="J7" s="21">
        <f>+'Revenues, Expenditures, Changes'!J8</f>
        <v>44286</v>
      </c>
      <c r="K7" s="11"/>
      <c r="L7" s="11"/>
    </row>
    <row r="8" spans="1:12" s="1" customFormat="1" x14ac:dyDescent="0.25">
      <c r="A8" s="4"/>
      <c r="B8" s="22" t="s">
        <v>33</v>
      </c>
      <c r="C8" s="64"/>
      <c r="D8" s="28" t="s">
        <v>35</v>
      </c>
      <c r="E8" s="95"/>
      <c r="F8" s="22" t="s">
        <v>33</v>
      </c>
      <c r="G8" s="95"/>
      <c r="H8" s="24">
        <f>+'Revenues, Expenditures, Changes'!H9</f>
        <v>44286</v>
      </c>
      <c r="I8" s="95"/>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v>9741</v>
      </c>
      <c r="C35" s="6"/>
      <c r="D35" s="93">
        <v>9740.65</v>
      </c>
      <c r="E35" s="4"/>
      <c r="F35" s="3">
        <f>+(D35-B35)/B35+1+0.0008</f>
        <v>1.0007640693973925</v>
      </c>
      <c r="G35" s="4"/>
      <c r="H35" s="93">
        <v>2477.9699999999998</v>
      </c>
      <c r="I35" s="4"/>
      <c r="J35" s="3">
        <v>0</v>
      </c>
      <c r="K35" s="11"/>
      <c r="L35" s="11"/>
    </row>
    <row r="36" spans="1:12" s="1" customFormat="1" ht="16.5" x14ac:dyDescent="0.35">
      <c r="A36" s="64" t="s">
        <v>55</v>
      </c>
      <c r="B36" s="26">
        <f>SUM(B10:B35)</f>
        <v>9741</v>
      </c>
      <c r="C36" s="6"/>
      <c r="D36" s="8">
        <f>SUM(D10:D35)</f>
        <v>9740.65</v>
      </c>
      <c r="E36" s="4"/>
      <c r="F36" s="3">
        <f>+(D36-B36)/B36+1+0.0008</f>
        <v>1.0007640693973925</v>
      </c>
      <c r="G36" s="4"/>
      <c r="H36" s="8">
        <f>SUM(H10:H35)</f>
        <v>2477.9699999999998</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v>4950</v>
      </c>
      <c r="C39" s="6"/>
      <c r="D39" s="5">
        <v>4950</v>
      </c>
      <c r="E39" s="4"/>
      <c r="F39" s="3">
        <v>0</v>
      </c>
      <c r="G39" s="4"/>
      <c r="H39" s="5">
        <v>0</v>
      </c>
      <c r="I39" s="4"/>
      <c r="J39" s="3">
        <v>0</v>
      </c>
      <c r="K39" s="11"/>
      <c r="L39" s="11"/>
    </row>
    <row r="40" spans="1:12" s="1" customFormat="1" x14ac:dyDescent="0.25">
      <c r="A40" s="4" t="s">
        <v>58</v>
      </c>
      <c r="B40" s="6">
        <v>0</v>
      </c>
      <c r="C40" s="6"/>
      <c r="D40" s="5">
        <v>0</v>
      </c>
      <c r="E40" s="4"/>
      <c r="F40" s="3">
        <v>0</v>
      </c>
      <c r="G40" s="4"/>
      <c r="H40" s="5">
        <v>0</v>
      </c>
      <c r="I40" s="4"/>
      <c r="J40" s="3">
        <v>0</v>
      </c>
      <c r="K40" s="11"/>
      <c r="L40" s="11"/>
    </row>
    <row r="41" spans="1:12" s="1" customFormat="1" ht="16.5" x14ac:dyDescent="0.35">
      <c r="A41" s="4" t="s">
        <v>59</v>
      </c>
      <c r="B41" s="26">
        <v>4791</v>
      </c>
      <c r="C41" s="6"/>
      <c r="D41" s="8">
        <v>4790.6499999999996</v>
      </c>
      <c r="E41" s="4"/>
      <c r="F41" s="3">
        <f>+(D41-B41)/B41+1+0.0008</f>
        <v>1.0007269463577539</v>
      </c>
      <c r="G41" s="4"/>
      <c r="H41" s="8">
        <v>2477.9699999999998</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4" t="s">
        <v>55</v>
      </c>
      <c r="B49" s="26">
        <f>SUM(B39:B48)</f>
        <v>9741</v>
      </c>
      <c r="C49" s="6"/>
      <c r="D49" s="8">
        <f>SUM(D39:D48)</f>
        <v>9740.65</v>
      </c>
      <c r="E49" s="4"/>
      <c r="F49" s="3">
        <f>+(D49-B49)/B49+1+0.0008</f>
        <v>1.0007640693973925</v>
      </c>
      <c r="G49" s="4"/>
      <c r="H49" s="8">
        <f>SUM(H39:H48)</f>
        <v>2477.9699999999998</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1">+(D52-B52)/B52+1</f>
        <v>#DIV/0!</v>
      </c>
      <c r="G52" s="4"/>
      <c r="H52" s="5">
        <v>0</v>
      </c>
      <c r="I52" s="4"/>
      <c r="J52" s="3" t="e">
        <f t="shared" ref="J52:J53" si="2">+(H52-D52)/D52+1</f>
        <v>#DIV/0!</v>
      </c>
      <c r="K52" s="11"/>
      <c r="L52" s="11"/>
    </row>
    <row r="53" spans="1:12" s="1" customFormat="1" hidden="1" x14ac:dyDescent="0.25">
      <c r="A53" s="4" t="s">
        <v>67</v>
      </c>
      <c r="B53" s="27">
        <v>0</v>
      </c>
      <c r="C53" s="6"/>
      <c r="D53" s="38">
        <v>0</v>
      </c>
      <c r="E53" s="4"/>
      <c r="F53" s="4" t="e">
        <f t="shared" si="1"/>
        <v>#DIV/0!</v>
      </c>
      <c r="G53" s="4"/>
      <c r="H53" s="38">
        <v>0</v>
      </c>
      <c r="I53" s="4"/>
      <c r="J53" s="3" t="e">
        <f t="shared" si="2"/>
        <v>#DIV/0!</v>
      </c>
      <c r="K53" s="11"/>
      <c r="L53" s="11"/>
    </row>
    <row r="54" spans="1:12" s="1" customFormat="1" ht="16.5" hidden="1" x14ac:dyDescent="0.35">
      <c r="A54" s="64"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397</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4"/>
  <sheetViews>
    <sheetView zoomScaleNormal="100" workbookViewId="0">
      <selection activeCell="H43" sqref="H43"/>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9" t="s">
        <v>0</v>
      </c>
      <c r="B1" s="109"/>
      <c r="C1" s="109"/>
      <c r="D1" s="109"/>
      <c r="E1" s="109"/>
      <c r="F1" s="109"/>
      <c r="G1" s="109"/>
      <c r="H1" s="109"/>
      <c r="I1" s="109"/>
      <c r="J1" s="109"/>
    </row>
    <row r="2" spans="1:11" x14ac:dyDescent="0.25">
      <c r="A2" s="109" t="s">
        <v>395</v>
      </c>
      <c r="B2" s="109"/>
      <c r="C2" s="109"/>
      <c r="D2" s="109"/>
      <c r="E2" s="109"/>
      <c r="F2" s="109"/>
      <c r="G2" s="109"/>
      <c r="H2" s="109"/>
      <c r="I2" s="109"/>
      <c r="J2" s="109"/>
    </row>
    <row r="3" spans="1:11" x14ac:dyDescent="0.25">
      <c r="A3" s="110" t="str">
        <f>+'Revenues, Expenditures, Changes'!A3:J3</f>
        <v>March 31, 2022</v>
      </c>
      <c r="B3" s="110"/>
      <c r="C3" s="110"/>
      <c r="D3" s="110"/>
      <c r="E3" s="110"/>
      <c r="F3" s="110"/>
      <c r="G3" s="110"/>
      <c r="H3" s="110"/>
      <c r="I3" s="110"/>
      <c r="J3" s="110"/>
    </row>
    <row r="5" spans="1:11" x14ac:dyDescent="0.25">
      <c r="A5" s="4" t="s">
        <v>69</v>
      </c>
    </row>
    <row r="6" spans="1:11" s="1" customFormat="1" x14ac:dyDescent="0.25">
      <c r="A6" s="4"/>
      <c r="B6" s="67"/>
      <c r="C6" s="64"/>
      <c r="D6" s="95"/>
      <c r="E6" s="95"/>
      <c r="F6" s="95" t="s">
        <v>36</v>
      </c>
      <c r="G6" s="95"/>
      <c r="H6" s="99" t="s">
        <v>37</v>
      </c>
      <c r="I6" s="95"/>
      <c r="J6" s="95" t="s">
        <v>38</v>
      </c>
      <c r="K6" s="11"/>
    </row>
    <row r="7" spans="1:11" s="1" customFormat="1" x14ac:dyDescent="0.25">
      <c r="A7" s="4"/>
      <c r="B7" s="67" t="s">
        <v>32</v>
      </c>
      <c r="C7" s="64"/>
      <c r="D7" s="95" t="s">
        <v>34</v>
      </c>
      <c r="E7" s="95"/>
      <c r="F7" s="95" t="s">
        <v>32</v>
      </c>
      <c r="G7" s="95"/>
      <c r="H7" s="99" t="s">
        <v>34</v>
      </c>
      <c r="I7" s="95"/>
      <c r="J7" s="21">
        <f>+'Revenues, Expenditures, Changes'!J8</f>
        <v>44286</v>
      </c>
      <c r="K7" s="11"/>
    </row>
    <row r="8" spans="1:11" s="1" customFormat="1" x14ac:dyDescent="0.25">
      <c r="A8" s="4"/>
      <c r="B8" s="22" t="s">
        <v>33</v>
      </c>
      <c r="C8" s="64"/>
      <c r="D8" s="23" t="s">
        <v>35</v>
      </c>
      <c r="E8" s="95"/>
      <c r="F8" s="22" t="s">
        <v>33</v>
      </c>
      <c r="G8" s="95"/>
      <c r="H8" s="24">
        <f>+'Revenues, Expenditures, Changes'!H9</f>
        <v>44286</v>
      </c>
      <c r="I8" s="95"/>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1225530.75</v>
      </c>
      <c r="E10" s="4"/>
      <c r="F10" s="3">
        <f>+D10/B10</f>
        <v>0.44274954841040465</v>
      </c>
      <c r="G10" s="4"/>
      <c r="H10" s="5">
        <v>918464.23</v>
      </c>
      <c r="I10" s="4"/>
      <c r="J10" s="3">
        <f>+D10/H10</f>
        <v>1.3343260520880602</v>
      </c>
      <c r="K10" s="11"/>
    </row>
    <row r="11" spans="1:11" s="1" customFormat="1" x14ac:dyDescent="0.25">
      <c r="A11" s="4" t="s">
        <v>74</v>
      </c>
      <c r="B11" s="58">
        <v>0</v>
      </c>
      <c r="C11" s="6"/>
      <c r="D11" s="5">
        <v>1333771.73</v>
      </c>
      <c r="E11" s="4"/>
      <c r="F11" s="3">
        <v>0</v>
      </c>
      <c r="G11" s="4"/>
      <c r="H11" s="5">
        <v>0</v>
      </c>
      <c r="I11" s="4"/>
      <c r="J11" s="3">
        <v>0</v>
      </c>
      <c r="K11" s="11"/>
    </row>
    <row r="12" spans="1:11" s="1" customFormat="1" ht="16.5" x14ac:dyDescent="0.35">
      <c r="A12" s="4" t="s">
        <v>78</v>
      </c>
      <c r="B12" s="63">
        <v>300</v>
      </c>
      <c r="C12" s="6"/>
      <c r="D12" s="38">
        <v>132.4</v>
      </c>
      <c r="E12" s="4"/>
      <c r="F12" s="3">
        <f>+D12/B12</f>
        <v>0.44133333333333336</v>
      </c>
      <c r="G12" s="4"/>
      <c r="H12" s="8">
        <v>488.44</v>
      </c>
      <c r="I12" s="4"/>
      <c r="J12" s="3">
        <f>+D12/H12</f>
        <v>0.2710670706739825</v>
      </c>
      <c r="K12" s="11"/>
    </row>
    <row r="13" spans="1:11" s="1" customFormat="1" ht="16.5" x14ac:dyDescent="0.35">
      <c r="A13" s="64" t="s">
        <v>55</v>
      </c>
      <c r="B13" s="26">
        <f>SUM(B10:B12)</f>
        <v>2768300</v>
      </c>
      <c r="C13" s="6"/>
      <c r="D13" s="8">
        <f>SUM(D10:D12)</f>
        <v>2559434.88</v>
      </c>
      <c r="E13" s="4"/>
      <c r="F13" s="3">
        <f>+D13/B13</f>
        <v>0.92455112523931648</v>
      </c>
      <c r="G13" s="4"/>
      <c r="H13" s="8">
        <f>SUM(H10:H12)</f>
        <v>918952.66999999993</v>
      </c>
      <c r="I13" s="4"/>
      <c r="J13" s="3">
        <f>+D13/H13</f>
        <v>2.7851650727561412</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8">
        <v>548527</v>
      </c>
      <c r="C16" s="6"/>
      <c r="D16" s="5">
        <v>305577.38</v>
      </c>
      <c r="E16" s="4"/>
      <c r="F16" s="3">
        <f t="shared" ref="F16:F30" si="0">+D16/B16</f>
        <v>0.55708721721993626</v>
      </c>
      <c r="G16" s="4"/>
      <c r="H16" s="103">
        <f>303440.91-0.07</f>
        <v>303440.83999999997</v>
      </c>
      <c r="I16" s="4"/>
      <c r="J16" s="3">
        <f t="shared" ref="J16:J30" si="1">+D16/H16</f>
        <v>1.0070410429921037</v>
      </c>
      <c r="K16" s="11"/>
    </row>
    <row r="17" spans="1:11" s="1" customFormat="1" x14ac:dyDescent="0.25">
      <c r="A17" s="4" t="s">
        <v>80</v>
      </c>
      <c r="B17" s="58">
        <v>165305</v>
      </c>
      <c r="C17" s="6"/>
      <c r="D17" s="5">
        <v>100978.66</v>
      </c>
      <c r="E17" s="4"/>
      <c r="F17" s="3">
        <f t="shared" si="0"/>
        <v>0.61086270832703182</v>
      </c>
      <c r="G17" s="4"/>
      <c r="H17" s="103">
        <v>101730.45</v>
      </c>
      <c r="I17" s="4"/>
      <c r="J17" s="3">
        <f t="shared" si="1"/>
        <v>0.99260998059086547</v>
      </c>
      <c r="K17" s="11"/>
    </row>
    <row r="18" spans="1:11" s="1" customFormat="1" x14ac:dyDescent="0.25">
      <c r="A18" s="4" t="s">
        <v>81</v>
      </c>
      <c r="B18" s="58">
        <v>196221</v>
      </c>
      <c r="C18" s="6"/>
      <c r="D18" s="5">
        <v>113762.99</v>
      </c>
      <c r="E18" s="4"/>
      <c r="F18" s="3">
        <f t="shared" si="0"/>
        <v>0.57976969845225534</v>
      </c>
      <c r="G18" s="4"/>
      <c r="H18" s="103">
        <v>113174.47</v>
      </c>
      <c r="I18" s="4"/>
      <c r="J18" s="3">
        <f t="shared" si="1"/>
        <v>1.005200112710932</v>
      </c>
      <c r="K18" s="11"/>
    </row>
    <row r="19" spans="1:11" s="1" customFormat="1" x14ac:dyDescent="0.25">
      <c r="A19" s="4" t="s">
        <v>82</v>
      </c>
      <c r="B19" s="58">
        <f>103912+5600</f>
        <v>109512</v>
      </c>
      <c r="C19" s="6"/>
      <c r="D19" s="5">
        <v>151412.04</v>
      </c>
      <c r="E19" s="4"/>
      <c r="F19" s="3">
        <f t="shared" si="0"/>
        <v>1.3826068376068377</v>
      </c>
      <c r="G19" s="4"/>
      <c r="H19" s="103">
        <v>131917.88099999999</v>
      </c>
      <c r="I19" s="4"/>
      <c r="J19" s="3">
        <f t="shared" si="1"/>
        <v>1.1477749555422287</v>
      </c>
      <c r="K19" s="11"/>
    </row>
    <row r="20" spans="1:11" s="1" customFormat="1" x14ac:dyDescent="0.25">
      <c r="A20" s="4" t="s">
        <v>83</v>
      </c>
      <c r="B20" s="58">
        <v>29950</v>
      </c>
      <c r="C20" s="6"/>
      <c r="D20" s="5">
        <v>6174.07</v>
      </c>
      <c r="E20" s="4"/>
      <c r="F20" s="3">
        <f t="shared" si="0"/>
        <v>0.20614590984974956</v>
      </c>
      <c r="G20" s="4"/>
      <c r="H20" s="103">
        <v>9145.9699999999993</v>
      </c>
      <c r="I20" s="4"/>
      <c r="J20" s="3">
        <f t="shared" si="1"/>
        <v>0.67505906973235208</v>
      </c>
      <c r="K20" s="11"/>
    </row>
    <row r="21" spans="1:11" s="1" customFormat="1" x14ac:dyDescent="0.25">
      <c r="A21" s="4" t="s">
        <v>88</v>
      </c>
      <c r="B21" s="58">
        <v>11165</v>
      </c>
      <c r="C21" s="6"/>
      <c r="D21" s="5">
        <v>4762.8</v>
      </c>
      <c r="E21" s="4"/>
      <c r="F21" s="3">
        <f t="shared" si="0"/>
        <v>0.42658307210031349</v>
      </c>
      <c r="G21" s="4"/>
      <c r="H21" s="103">
        <v>5253.23</v>
      </c>
      <c r="I21" s="4"/>
      <c r="J21" s="3">
        <v>0</v>
      </c>
      <c r="K21" s="11"/>
    </row>
    <row r="22" spans="1:11" s="1" customFormat="1" x14ac:dyDescent="0.25">
      <c r="A22" s="4" t="s">
        <v>84</v>
      </c>
      <c r="B22" s="58">
        <v>15975</v>
      </c>
      <c r="C22" s="6"/>
      <c r="D22" s="5">
        <v>7352.35</v>
      </c>
      <c r="E22" s="4"/>
      <c r="F22" s="3">
        <f t="shared" si="0"/>
        <v>0.46024100156494524</v>
      </c>
      <c r="G22" s="4"/>
      <c r="H22" s="103">
        <v>5397.14</v>
      </c>
      <c r="I22" s="4"/>
      <c r="J22" s="3">
        <f t="shared" si="1"/>
        <v>1.3622677936833212</v>
      </c>
      <c r="K22" s="11"/>
    </row>
    <row r="23" spans="1:11" s="1" customFormat="1" x14ac:dyDescent="0.25">
      <c r="A23" s="4" t="s">
        <v>85</v>
      </c>
      <c r="B23" s="58">
        <v>3700</v>
      </c>
      <c r="C23" s="6"/>
      <c r="D23" s="5">
        <v>619.13</v>
      </c>
      <c r="E23" s="4"/>
      <c r="F23" s="3">
        <f t="shared" si="0"/>
        <v>0.16733243243243243</v>
      </c>
      <c r="G23" s="4"/>
      <c r="H23" s="103">
        <v>492.55</v>
      </c>
      <c r="I23" s="4"/>
      <c r="J23" s="3">
        <f t="shared" si="1"/>
        <v>1.2569891381585625</v>
      </c>
      <c r="K23" s="11"/>
    </row>
    <row r="24" spans="1:11" s="1" customFormat="1" x14ac:dyDescent="0.25">
      <c r="A24" s="4" t="s">
        <v>86</v>
      </c>
      <c r="B24" s="58">
        <v>500</v>
      </c>
      <c r="C24" s="6"/>
      <c r="D24" s="20">
        <v>0</v>
      </c>
      <c r="E24" s="4"/>
      <c r="F24" s="3">
        <f t="shared" si="0"/>
        <v>0</v>
      </c>
      <c r="G24" s="4"/>
      <c r="H24" s="103">
        <v>0</v>
      </c>
      <c r="I24" s="4"/>
      <c r="J24" s="3">
        <v>0</v>
      </c>
      <c r="K24" s="11"/>
    </row>
    <row r="25" spans="1:11" s="1" customFormat="1" x14ac:dyDescent="0.25">
      <c r="A25" s="4" t="s">
        <v>87</v>
      </c>
      <c r="B25" s="58">
        <v>295799</v>
      </c>
      <c r="C25" s="6"/>
      <c r="D25" s="5">
        <v>119449.02</v>
      </c>
      <c r="E25" s="4"/>
      <c r="F25" s="3">
        <f t="shared" si="0"/>
        <v>0.40381820087289005</v>
      </c>
      <c r="G25" s="4"/>
      <c r="H25" s="103">
        <v>138724.95000000001</v>
      </c>
      <c r="I25" s="4"/>
      <c r="J25" s="3">
        <f t="shared" si="1"/>
        <v>0.86104929214247328</v>
      </c>
      <c r="K25" s="11"/>
    </row>
    <row r="26" spans="1:11" s="1" customFormat="1" x14ac:dyDescent="0.25">
      <c r="A26" s="4" t="s">
        <v>63</v>
      </c>
      <c r="B26" s="58">
        <v>44000</v>
      </c>
      <c r="C26" s="6"/>
      <c r="D26" s="5">
        <v>32668.799999999999</v>
      </c>
      <c r="E26" s="4"/>
      <c r="F26" s="3">
        <f t="shared" si="0"/>
        <v>0.74247272727272728</v>
      </c>
      <c r="G26" s="4"/>
      <c r="H26" s="103">
        <v>33817.550000000003</v>
      </c>
      <c r="I26" s="4"/>
      <c r="J26" s="3">
        <f t="shared" si="1"/>
        <v>0.96603095138470996</v>
      </c>
      <c r="K26" s="11"/>
    </row>
    <row r="27" spans="1:11" s="1" customFormat="1" x14ac:dyDescent="0.25">
      <c r="A27" s="4" t="s">
        <v>64</v>
      </c>
      <c r="B27" s="58">
        <v>1747810</v>
      </c>
      <c r="C27" s="6"/>
      <c r="D27" s="5">
        <v>816430.17</v>
      </c>
      <c r="E27" s="4"/>
      <c r="F27" s="3">
        <f t="shared" si="0"/>
        <v>0.46711608813314953</v>
      </c>
      <c r="G27" s="4"/>
      <c r="H27" s="103">
        <v>598014.71999999997</v>
      </c>
      <c r="I27" s="4"/>
      <c r="J27" s="3">
        <f t="shared" si="1"/>
        <v>1.3652342370435298</v>
      </c>
      <c r="K27" s="11"/>
    </row>
    <row r="28" spans="1:11" s="1" customFormat="1" ht="16.5" x14ac:dyDescent="0.35">
      <c r="A28" s="4" t="s">
        <v>89</v>
      </c>
      <c r="B28" s="60">
        <v>3500</v>
      </c>
      <c r="C28" s="6"/>
      <c r="D28" s="8">
        <v>4934.68</v>
      </c>
      <c r="E28" s="4"/>
      <c r="F28" s="3">
        <f t="shared" si="0"/>
        <v>1.4099085714285715</v>
      </c>
      <c r="G28" s="4"/>
      <c r="H28" s="104">
        <v>3068</v>
      </c>
      <c r="I28" s="4"/>
      <c r="J28" s="3">
        <f t="shared" si="1"/>
        <v>1.6084354628422426</v>
      </c>
      <c r="K28" s="11"/>
    </row>
    <row r="29" spans="1:11" s="1" customFormat="1" ht="2.25" customHeight="1" x14ac:dyDescent="0.25">
      <c r="A29" s="4" t="s">
        <v>285</v>
      </c>
      <c r="B29" s="27">
        <v>0</v>
      </c>
      <c r="C29" s="6"/>
      <c r="D29" s="38">
        <v>0</v>
      </c>
      <c r="E29" s="4"/>
      <c r="F29" s="3" t="e">
        <f t="shared" si="0"/>
        <v>#DIV/0!</v>
      </c>
      <c r="G29" s="4"/>
      <c r="H29" s="38">
        <v>0</v>
      </c>
      <c r="I29" s="4"/>
      <c r="J29" s="3" t="e">
        <f t="shared" si="1"/>
        <v>#DIV/0!</v>
      </c>
      <c r="K29" s="11"/>
    </row>
    <row r="30" spans="1:11" s="1" customFormat="1" ht="16.5" x14ac:dyDescent="0.35">
      <c r="A30" s="64" t="s">
        <v>55</v>
      </c>
      <c r="B30" s="26">
        <f>SUM(B16:B29)</f>
        <v>3171964</v>
      </c>
      <c r="C30" s="6"/>
      <c r="D30" s="8">
        <f>SUM(D16:D29)</f>
        <v>1664122.09</v>
      </c>
      <c r="E30" s="4"/>
      <c r="F30" s="3">
        <f t="shared" si="0"/>
        <v>0.52463460808508544</v>
      </c>
      <c r="G30" s="4"/>
      <c r="H30" s="8">
        <f>SUM(H16:H29)</f>
        <v>1444177.7510000002</v>
      </c>
      <c r="I30" s="4"/>
      <c r="J30" s="3">
        <f t="shared" si="1"/>
        <v>1.1522972770129596</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4"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397</v>
      </c>
      <c r="B37" s="39">
        <f>+B13-B30+B35</f>
        <v>-403664</v>
      </c>
      <c r="C37" s="6"/>
      <c r="D37" s="9">
        <f>+D13-D30+D35</f>
        <v>895312.7899999998</v>
      </c>
      <c r="E37" s="4"/>
      <c r="F37" s="4"/>
      <c r="G37" s="4"/>
      <c r="H37" s="9">
        <f>+H13-H30+H35</f>
        <v>-525225.08100000024</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2022-02-22T13:34:46Z</cp:lastPrinted>
  <dcterms:created xsi:type="dcterms:W3CDTF">2009-11-06T16:21:47Z</dcterms:created>
  <dcterms:modified xsi:type="dcterms:W3CDTF">2022-05-19T21:18:11Z</dcterms:modified>
</cp:coreProperties>
</file>